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25" yWindow="930" windowWidth="10590" windowHeight="5865" activeTab="3"/>
  </bookViews>
  <sheets>
    <sheet name="Testing" sheetId="5" r:id="rId1"/>
    <sheet name="SOP" sheetId="7" r:id="rId2"/>
    <sheet name="Relabeling" sheetId="12" r:id="rId3"/>
    <sheet name="Paperwork" sheetId="8" r:id="rId4"/>
    <sheet name="Net Benefits" sheetId="6" r:id="rId5"/>
    <sheet name="Wage and Summary" sheetId="10" r:id="rId6"/>
  </sheets>
  <externalReferences>
    <externalReference r:id="rId7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Adjust">[1]Product!$BN$6</definedName>
    <definedName name="AnalyticalChoice">'[1]Analytical Costs'!$G$5:$G$33</definedName>
    <definedName name="ComplyChoice">[1]Coordination!$R$5</definedName>
    <definedName name="Coordinate">[1]Coordination!$T$5:$X$11</definedName>
    <definedName name="Cosmetics">[1]Product!$J$6:$J$107</definedName>
    <definedName name="DietSupps">[1]Product!$J$108:$J$129</definedName>
    <definedName name="Foods">[1]Product!$J$130:$J$481</definedName>
    <definedName name="Inflate">[1]Product!$BM$6</definedName>
    <definedName name="InsertChoice1">'[1]Label Change Costs'!$AA$5</definedName>
    <definedName name="InsertChoice2">'[1]Label Change Costs'!$AE$5</definedName>
    <definedName name="InventoryChoice">[1]Inventory!$J$5</definedName>
    <definedName name="LabelChoice">'[1]Label Change Costs'!$V$5</definedName>
    <definedName name="MedDevices">[1]Product!$J$482:$J$539</definedName>
    <definedName name="OTCs">[1]Product!$J$540:$J$651</definedName>
    <definedName name="Pal_Workbook_GUID" hidden="1">"MDVY4MYELA99ZD32RMBRBN6X"</definedName>
    <definedName name="PetFoods">[1]Product!$J$652:$J$673</definedName>
    <definedName name="RecordChoice">'[1]Label Change Costs'!$V$12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mples">'[1]Analytical Costs'!$H$35</definedName>
    <definedName name="Sticker">[1]Inventory!$N$5</definedName>
    <definedName name="Tobacco">[1]Product!$J$674:$J$683</definedName>
  </definedNames>
  <calcPr calcId="145621"/>
</workbook>
</file>

<file path=xl/calcChain.xml><?xml version="1.0" encoding="utf-8"?>
<calcChain xmlns="http://schemas.openxmlformats.org/spreadsheetml/2006/main">
  <c r="C19" i="6" l="1"/>
  <c r="D19" i="6"/>
  <c r="B19" i="6"/>
  <c r="B7" i="5"/>
  <c r="B10" i="5" s="1"/>
  <c r="B1" i="5"/>
  <c r="B2" i="7"/>
  <c r="B3" i="7"/>
  <c r="B22" i="8"/>
  <c r="D22" i="8"/>
  <c r="F22" i="8"/>
  <c r="B6" i="8"/>
  <c r="G22" i="8" s="1"/>
  <c r="B24" i="8"/>
  <c r="C24" i="8"/>
  <c r="D24" i="8"/>
  <c r="F24" i="8"/>
  <c r="G24" i="8"/>
  <c r="I24" i="8" s="1"/>
  <c r="B26" i="8"/>
  <c r="C26" i="8"/>
  <c r="D26" i="8"/>
  <c r="F26" i="8"/>
  <c r="B13" i="8"/>
  <c r="C13" i="8"/>
  <c r="D13" i="8"/>
  <c r="F13" i="8"/>
  <c r="C70" i="12"/>
  <c r="C75" i="12"/>
  <c r="D8" i="10"/>
  <c r="C15" i="10" s="1"/>
  <c r="C74" i="12"/>
  <c r="C8" i="10"/>
  <c r="D70" i="12"/>
  <c r="D75" i="12"/>
  <c r="D74" i="12"/>
  <c r="C71" i="12"/>
  <c r="B70" i="12"/>
  <c r="B75" i="12"/>
  <c r="H1" i="8"/>
  <c r="C25" i="8"/>
  <c r="C23" i="8"/>
  <c r="C12" i="8"/>
  <c r="I1" i="7"/>
  <c r="I3" i="7"/>
  <c r="B5" i="8"/>
  <c r="B74" i="12"/>
  <c r="B26" i="5"/>
  <c r="C26" i="5" s="1"/>
  <c r="D26" i="5" s="1"/>
  <c r="B2" i="5"/>
  <c r="D3" i="6"/>
  <c r="D4" i="6" s="1"/>
  <c r="C12" i="6"/>
  <c r="F4" i="7"/>
  <c r="F5" i="7" s="1"/>
  <c r="C7" i="6"/>
  <c r="C9" i="6" s="1"/>
  <c r="D12" i="6"/>
  <c r="B9" i="7"/>
  <c r="B11" i="6"/>
  <c r="D11" i="6"/>
  <c r="D7" i="6"/>
  <c r="D9" i="6" s="1"/>
  <c r="B8" i="7"/>
  <c r="B16" i="7" s="1"/>
  <c r="C11" i="6"/>
  <c r="B24" i="5"/>
  <c r="C24" i="5" s="1"/>
  <c r="D24" i="5" s="1"/>
  <c r="D5" i="6"/>
  <c r="B5" i="6"/>
  <c r="B3" i="6"/>
  <c r="B4" i="6" s="1"/>
  <c r="B12" i="6"/>
  <c r="B7" i="6"/>
  <c r="B9" i="6" s="1"/>
  <c r="C3" i="6"/>
  <c r="C4" i="6" s="1"/>
  <c r="B18" i="5"/>
  <c r="C18" i="5" s="1"/>
  <c r="D18" i="5" s="1"/>
  <c r="B16" i="5"/>
  <c r="C16" i="5" s="1"/>
  <c r="D16" i="5" s="1"/>
  <c r="C5" i="6"/>
  <c r="B19" i="7"/>
  <c r="G26" i="8" l="1"/>
  <c r="I26" i="8" s="1"/>
  <c r="I22" i="8"/>
  <c r="G13" i="8"/>
  <c r="B3" i="5"/>
  <c r="C6" i="6"/>
  <c r="C10" i="6" s="1"/>
  <c r="B6" i="6"/>
  <c r="B10" i="6" s="1"/>
  <c r="H2" i="8"/>
  <c r="B10" i="7"/>
  <c r="B13" i="7" s="1"/>
  <c r="D13" i="6"/>
  <c r="D6" i="6"/>
  <c r="D10" i="6" s="1"/>
  <c r="C13" i="6"/>
  <c r="F9" i="6" s="1"/>
  <c r="B13" i="6"/>
  <c r="B25" i="5"/>
  <c r="C25" i="5" s="1"/>
  <c r="D25" i="5" s="1"/>
  <c r="B20" i="7"/>
  <c r="C4" i="7"/>
  <c r="B3" i="8"/>
  <c r="I27" i="8" l="1"/>
  <c r="G27" i="8"/>
  <c r="C3" i="5"/>
  <c r="E3" i="5"/>
  <c r="D3" i="5"/>
  <c r="G17" i="8"/>
  <c r="G30" i="8" s="1"/>
  <c r="I13" i="8"/>
  <c r="G16" i="8"/>
  <c r="G29" i="8" s="1"/>
  <c r="C9" i="10" s="1"/>
  <c r="B9" i="5"/>
  <c r="D14" i="6"/>
  <c r="D16" i="6" s="1"/>
  <c r="B14" i="6"/>
  <c r="B16" i="6" s="1"/>
  <c r="C14" i="6"/>
  <c r="C16" i="6" s="1"/>
  <c r="C17" i="10" s="1"/>
  <c r="B12" i="7"/>
  <c r="B22" i="7" s="1"/>
  <c r="C22" i="7" s="1"/>
  <c r="B23" i="7"/>
  <c r="C23" i="7" s="1"/>
  <c r="B23" i="8"/>
  <c r="D23" i="8" s="1"/>
  <c r="B12" i="8"/>
  <c r="D12" i="8" s="1"/>
  <c r="B21" i="8"/>
  <c r="D21" i="8" s="1"/>
  <c r="F21" i="8" s="1"/>
  <c r="B25" i="8"/>
  <c r="D25" i="8" s="1"/>
  <c r="B11" i="8"/>
  <c r="D11" i="8" s="1"/>
  <c r="F11" i="8" s="1"/>
  <c r="D4" i="8"/>
  <c r="C13" i="7"/>
  <c r="C10" i="7"/>
  <c r="C20" i="7"/>
  <c r="D20" i="6" l="1"/>
  <c r="B20" i="6"/>
  <c r="C20" i="6"/>
  <c r="D9" i="10"/>
  <c r="C16" i="10" s="1"/>
  <c r="I16" i="8"/>
  <c r="I29" i="8" s="1"/>
  <c r="I17" i="8"/>
  <c r="I30" i="8" s="1"/>
  <c r="B17" i="5"/>
  <c r="B27" i="5"/>
  <c r="C12" i="7"/>
  <c r="C18" i="6"/>
  <c r="D7" i="10"/>
  <c r="C14" i="10" s="1"/>
  <c r="B18" i="6"/>
  <c r="D18" i="6"/>
  <c r="F25" i="8"/>
  <c r="H25" i="8"/>
  <c r="C7" i="10"/>
  <c r="H12" i="8"/>
  <c r="F12" i="8"/>
  <c r="F14" i="8" s="1"/>
  <c r="F23" i="8"/>
  <c r="H23" i="8"/>
  <c r="C27" i="5" l="1"/>
  <c r="D27" i="5" s="1"/>
  <c r="B28" i="5"/>
  <c r="C28" i="5" s="1"/>
  <c r="D28" i="5" s="1"/>
  <c r="C17" i="5"/>
  <c r="D17" i="5" s="1"/>
  <c r="B19" i="5"/>
  <c r="F27" i="8"/>
  <c r="F28" i="8" s="1"/>
  <c r="B22" i="5" l="1"/>
  <c r="C22" i="5" s="1"/>
  <c r="D22" i="5" s="1"/>
  <c r="C19" i="5"/>
  <c r="B21" i="5"/>
  <c r="B31" i="5" l="1"/>
  <c r="C31" i="5" s="1"/>
  <c r="D31" i="5" s="1"/>
  <c r="C21" i="5"/>
  <c r="D21" i="5" s="1"/>
  <c r="B30" i="5"/>
  <c r="C30" i="5" s="1"/>
  <c r="D30" i="5" s="1"/>
  <c r="C6" i="10" s="1"/>
  <c r="C10" i="10" s="1"/>
  <c r="D19" i="5"/>
  <c r="B17" i="6" l="1"/>
  <c r="B21" i="6" s="1"/>
  <c r="B23" i="6" s="1"/>
  <c r="C17" i="6"/>
  <c r="C21" i="6" s="1"/>
  <c r="C23" i="6" s="1"/>
  <c r="C18" i="10" s="1"/>
  <c r="D6" i="10"/>
  <c r="D17" i="6"/>
  <c r="D21" i="6" s="1"/>
  <c r="D23" i="6" s="1"/>
  <c r="C13" i="10" l="1"/>
  <c r="D10" i="10"/>
  <c r="F11" i="10" s="1"/>
</calcChain>
</file>

<file path=xl/sharedStrings.xml><?xml version="1.0" encoding="utf-8"?>
<sst xmlns="http://schemas.openxmlformats.org/spreadsheetml/2006/main" count="210" uniqueCount="162">
  <si>
    <t>Variable</t>
  </si>
  <si>
    <t>Non-institutionalized Civilian Population</t>
  </si>
  <si>
    <t>Diagnosed Celiacs</t>
  </si>
  <si>
    <t>Annual QALY Loss from High-gluten Food</t>
  </si>
  <si>
    <t>Percent of Population Diagnosed as Celiac</t>
  </si>
  <si>
    <t>QALY Loss for Untreated Celiac Disease</t>
  </si>
  <si>
    <t>QALY Loss for &gt;50 mg gluten</t>
  </si>
  <si>
    <t>Average Severity of 50 mg Compared to Untreated</t>
  </si>
  <si>
    <t>Percent of Diagnosed Celiacs on GF Diet</t>
  </si>
  <si>
    <t>Diagnosed Celiacs on GF Diet</t>
  </si>
  <si>
    <t>Net Benefits</t>
  </si>
  <si>
    <t>Percent of GF Diets Above 50 ppm After Rule</t>
  </si>
  <si>
    <t>Percent of GF Diets Above 50 ppm Before Rule</t>
  </si>
  <si>
    <t>Testing Costs</t>
  </si>
  <si>
    <t>Startup</t>
  </si>
  <si>
    <t>Initial tests</t>
  </si>
  <si>
    <t>Cost Per Lab test</t>
  </si>
  <si>
    <t>Method Extension</t>
  </si>
  <si>
    <t>Cost per kit</t>
  </si>
  <si>
    <t>Number of kits used</t>
  </si>
  <si>
    <t>Number of lab tests</t>
  </si>
  <si>
    <t>Annualized</t>
  </si>
  <si>
    <t>Years for annualization</t>
  </si>
  <si>
    <t>Newly Tested products</t>
  </si>
  <si>
    <t>Testing Cost</t>
  </si>
  <si>
    <t>Shipping, Handling</t>
  </si>
  <si>
    <t>Total Lab Test Cost</t>
  </si>
  <si>
    <t>Minutes Per Kit</t>
  </si>
  <si>
    <t>Labor Cost per hour</t>
  </si>
  <si>
    <t>Total Kit Cost</t>
  </si>
  <si>
    <t>cost of tests</t>
  </si>
  <si>
    <t>cost of kits</t>
  </si>
  <si>
    <t>Total One-time</t>
  </si>
  <si>
    <t>Total recurring</t>
  </si>
  <si>
    <t>Recurring</t>
  </si>
  <si>
    <t>Mean Per UPC</t>
  </si>
  <si>
    <t>Mean Total</t>
  </si>
  <si>
    <t>Total Benefits</t>
  </si>
  <si>
    <t>Percent of Diets Improved</t>
  </si>
  <si>
    <t>Number of Celiacs with Improved Health</t>
  </si>
  <si>
    <t>Low QALY</t>
  </si>
  <si>
    <t>Medium QALY</t>
  </si>
  <si>
    <t>High QALY</t>
  </si>
  <si>
    <t>Relabeling Costs</t>
  </si>
  <si>
    <t>Paperwork Costs</t>
  </si>
  <si>
    <t>manager time</t>
  </si>
  <si>
    <t>worker time</t>
  </si>
  <si>
    <t>startup</t>
  </si>
  <si>
    <t>hours for development</t>
  </si>
  <si>
    <t>total one-time</t>
  </si>
  <si>
    <t>annualized</t>
  </si>
  <si>
    <t>recurring</t>
  </si>
  <si>
    <t>updating</t>
  </si>
  <si>
    <t>training, mgr</t>
  </si>
  <si>
    <t>training, worker</t>
  </si>
  <si>
    <t>workers needing training</t>
  </si>
  <si>
    <t>total recurring</t>
  </si>
  <si>
    <t>equipment</t>
  </si>
  <si>
    <t>Products</t>
  </si>
  <si>
    <t>Total Annual Cost of SOP: 3%</t>
  </si>
  <si>
    <t>Total Annual Cost of SOP: 7%</t>
  </si>
  <si>
    <t>Total Costs</t>
  </si>
  <si>
    <t>SOP Costs</t>
  </si>
  <si>
    <t>total FH</t>
  </si>
  <si>
    <t>estimated no test/SOP</t>
  </si>
  <si>
    <t>new SOP</t>
  </si>
  <si>
    <t>value per injury</t>
  </si>
  <si>
    <t>Value of QALY</t>
  </si>
  <si>
    <t>database has</t>
  </si>
  <si>
    <t>total FH estimate</t>
  </si>
  <si>
    <t>Respondents</t>
  </si>
  <si>
    <t>First Year Burden</t>
  </si>
  <si>
    <t>Recordkeeping Activity</t>
  </si>
  <si>
    <t>Total Hours</t>
  </si>
  <si>
    <t>Recurring Burden</t>
  </si>
  <si>
    <t>New SOP</t>
  </si>
  <si>
    <t>develop SOP</t>
  </si>
  <si>
    <t>collect samples</t>
  </si>
  <si>
    <t>record of method extension</t>
  </si>
  <si>
    <t>total first</t>
  </si>
  <si>
    <t>update SOP</t>
  </si>
  <si>
    <t>records of SOP</t>
  </si>
  <si>
    <t>samples for kits</t>
  </si>
  <si>
    <t>test kit records</t>
  </si>
  <si>
    <t>samples for lab test</t>
  </si>
  <si>
    <t>records of lab tests</t>
  </si>
  <si>
    <t>grand total</t>
  </si>
  <si>
    <t>frequency</t>
  </si>
  <si>
    <t>records</t>
  </si>
  <si>
    <t>hours per</t>
  </si>
  <si>
    <t>New Cost</t>
  </si>
  <si>
    <t>per UPC</t>
  </si>
  <si>
    <t>Total Annual Paperwork: 3%</t>
  </si>
  <si>
    <t>Total Annual Paperwork: 7%</t>
  </si>
  <si>
    <t>initial change cost</t>
  </si>
  <si>
    <t>out of</t>
  </si>
  <si>
    <t>FDA Labeling Cost Model User Input Selections</t>
  </si>
  <si>
    <t>Date of Run:</t>
  </si>
  <si>
    <t>Product Type:</t>
  </si>
  <si>
    <t>Foods</t>
  </si>
  <si>
    <t>3-Digit NAICS:</t>
  </si>
  <si>
    <t>311 - Food Manufacturing, 312 - Beverage and Tobacco Product Manufacturing, 111 - Crop Production, 322 - Paper Manufacturing</t>
  </si>
  <si>
    <t>Selected Type of Change</t>
  </si>
  <si>
    <t>Minor</t>
  </si>
  <si>
    <t>Package Inserts Affected by Change?</t>
  </si>
  <si>
    <t>No</t>
  </si>
  <si>
    <t>Selected Types of Analytical Tests</t>
  </si>
  <si>
    <t>None Selected</t>
  </si>
  <si>
    <t>Specified Analytical Test Cost</t>
  </si>
  <si>
    <t>None Specified</t>
  </si>
  <si>
    <t>Number of Samples Tested</t>
  </si>
  <si>
    <t>Selected Market Tests</t>
  </si>
  <si>
    <t>Specified Market Test Cost</t>
  </si>
  <si>
    <t>Include Recordkeeping Costs?</t>
  </si>
  <si>
    <t>Selected Compliance Period</t>
  </si>
  <si>
    <t>Assumed Percentage of Changes that Cannot be Coordinated with Planned Changes</t>
  </si>
  <si>
    <t>Product Type</t>
  </si>
  <si>
    <t>Branded Products</t>
  </si>
  <si>
    <t>Private Label Products</t>
  </si>
  <si>
    <t>Inflation Factor</t>
  </si>
  <si>
    <t>Summary of Costs</t>
  </si>
  <si>
    <t>Number of UPCs</t>
  </si>
  <si>
    <t># UPCs</t>
  </si>
  <si>
    <t>Brand Type</t>
  </si>
  <si>
    <t>Uncoordinated</t>
  </si>
  <si>
    <t>Coordinated</t>
  </si>
  <si>
    <t>Total</t>
  </si>
  <si>
    <t>Branded</t>
  </si>
  <si>
    <t>Private</t>
  </si>
  <si>
    <t>Costs per Uncoordinated UPC</t>
  </si>
  <si>
    <t>Low</t>
  </si>
  <si>
    <t>Midpoint</t>
  </si>
  <si>
    <t>High</t>
  </si>
  <si>
    <t>Costs per Coordinated UPC</t>
  </si>
  <si>
    <t xml:space="preserve">annualized over </t>
  </si>
  <si>
    <t>years with cost of capital:</t>
  </si>
  <si>
    <t>3% discount</t>
  </si>
  <si>
    <t>7% discount</t>
  </si>
  <si>
    <t>Paperwork</t>
  </si>
  <si>
    <t>SOP</t>
  </si>
  <si>
    <t>Labeling</t>
  </si>
  <si>
    <t>Testing</t>
  </si>
  <si>
    <t>Ingredients per product</t>
  </si>
  <si>
    <t>Costs</t>
  </si>
  <si>
    <t>Testing of Foods</t>
  </si>
  <si>
    <t>Standard Operating Procedure Development</t>
  </si>
  <si>
    <t>Health Gains for Individuals with Celiac Disease</t>
  </si>
  <si>
    <t>Benefits</t>
  </si>
  <si>
    <t>Manager</t>
  </si>
  <si>
    <t>Worker</t>
  </si>
  <si>
    <t>Inflation Adjusted</t>
  </si>
  <si>
    <t>Capital Cost</t>
  </si>
  <si>
    <t>kit cost</t>
  </si>
  <si>
    <t>lab cost</t>
  </si>
  <si>
    <t>capital costs:</t>
  </si>
  <si>
    <t>Mean per UPC</t>
  </si>
  <si>
    <t>Mean Per Ingredient</t>
  </si>
  <si>
    <t>annual cost: 3%</t>
  </si>
  <si>
    <t>annual cost: 7%</t>
  </si>
  <si>
    <t>12 months</t>
  </si>
  <si>
    <t>products</t>
  </si>
  <si>
    <t>cost 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</si>
</sst>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0.000%"/>
    <numFmt numFmtId="168" formatCode="&quot;$&quot;#,##0.00"/>
    <numFmt numFmtId="169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1" xfId="0" applyBorder="1"/>
    <xf numFmtId="166" fontId="0" fillId="0" borderId="0" xfId="2" applyNumberFormat="1" applyFont="1"/>
    <xf numFmtId="0" fontId="0" fillId="0" borderId="1" xfId="0" applyBorder="1" applyAlignment="1">
      <alignment horizontal="right"/>
    </xf>
    <xf numFmtId="167" fontId="0" fillId="0" borderId="1" xfId="3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9" fontId="0" fillId="0" borderId="1" xfId="3" applyFont="1" applyBorder="1" applyAlignment="1">
      <alignment horizontal="right"/>
    </xf>
    <xf numFmtId="166" fontId="0" fillId="0" borderId="1" xfId="2" applyNumberFormat="1" applyFont="1" applyBorder="1" applyAlignment="1">
      <alignment horizontal="right"/>
    </xf>
    <xf numFmtId="166" fontId="0" fillId="0" borderId="0" xfId="0" applyNumberFormat="1"/>
    <xf numFmtId="43" fontId="0" fillId="0" borderId="1" xfId="0" applyNumberFormat="1" applyBorder="1" applyAlignment="1">
      <alignment horizontal="right"/>
    </xf>
    <xf numFmtId="6" fontId="0" fillId="0" borderId="0" xfId="0" applyNumberFormat="1"/>
    <xf numFmtId="9" fontId="0" fillId="0" borderId="0" xfId="3" applyFont="1"/>
    <xf numFmtId="44" fontId="0" fillId="0" borderId="0" xfId="2" applyFont="1"/>
    <xf numFmtId="44" fontId="0" fillId="0" borderId="0" xfId="0" applyNumberFormat="1"/>
    <xf numFmtId="165" fontId="0" fillId="0" borderId="0" xfId="1" applyNumberFormat="1" applyFont="1"/>
    <xf numFmtId="44" fontId="0" fillId="0" borderId="0" xfId="2" applyNumberFormat="1" applyFont="1"/>
    <xf numFmtId="166" fontId="0" fillId="0" borderId="0" xfId="2" applyNumberFormat="1" applyFont="1" applyBorder="1" applyAlignment="1">
      <alignment horizontal="right"/>
    </xf>
    <xf numFmtId="8" fontId="0" fillId="0" borderId="0" xfId="0" applyNumberFormat="1"/>
    <xf numFmtId="43" fontId="0" fillId="0" borderId="0" xfId="1" applyFont="1"/>
    <xf numFmtId="165" fontId="0" fillId="0" borderId="0" xfId="0" applyNumberFormat="1"/>
    <xf numFmtId="166" fontId="2" fillId="0" borderId="0" xfId="2" applyNumberFormat="1" applyFont="1"/>
    <xf numFmtId="3" fontId="0" fillId="0" borderId="0" xfId="0" applyNumberFormat="1"/>
    <xf numFmtId="0" fontId="4" fillId="0" borderId="2" xfId="4" applyFont="1" applyBorder="1" applyAlignment="1">
      <alignment horizontal="centerContinuous"/>
    </xf>
    <xf numFmtId="0" fontId="3" fillId="0" borderId="0" xfId="4"/>
    <xf numFmtId="14" fontId="3" fillId="0" borderId="0" xfId="4" applyNumberFormat="1" applyAlignment="1">
      <alignment horizontal="left"/>
    </xf>
    <xf numFmtId="0" fontId="4" fillId="2" borderId="0" xfId="4" applyFont="1" applyFill="1"/>
    <xf numFmtId="0" fontId="3" fillId="0" borderId="0" xfId="4" applyAlignment="1">
      <alignment horizontal="left"/>
    </xf>
    <xf numFmtId="0" fontId="4" fillId="2" borderId="0" xfId="4" applyFont="1" applyFill="1" applyAlignment="1">
      <alignment horizontal="left"/>
    </xf>
    <xf numFmtId="168" fontId="3" fillId="0" borderId="0" xfId="4" applyNumberFormat="1" applyAlignment="1">
      <alignment horizontal="left"/>
    </xf>
    <xf numFmtId="0" fontId="5" fillId="0" borderId="0" xfId="4" applyFont="1"/>
    <xf numFmtId="9" fontId="3" fillId="0" borderId="0" xfId="4" applyNumberFormat="1" applyAlignment="1">
      <alignment horizontal="left"/>
    </xf>
    <xf numFmtId="0" fontId="4" fillId="0" borderId="0" xfId="4" applyFont="1" applyFill="1"/>
    <xf numFmtId="0" fontId="4" fillId="2" borderId="0" xfId="4" quotePrefix="1" applyFont="1" applyFill="1" applyAlignment="1">
      <alignment horizontal="left"/>
    </xf>
    <xf numFmtId="9" fontId="6" fillId="0" borderId="2" xfId="4" applyNumberFormat="1" applyFont="1" applyBorder="1" applyAlignment="1">
      <alignment horizontal="left"/>
    </xf>
    <xf numFmtId="3" fontId="4" fillId="0" borderId="2" xfId="4" applyNumberFormat="1" applyFont="1" applyBorder="1" applyAlignment="1">
      <alignment horizontal="centerContinuous"/>
    </xf>
    <xf numFmtId="3" fontId="3" fillId="0" borderId="2" xfId="4" applyNumberFormat="1" applyBorder="1" applyAlignment="1">
      <alignment horizontal="centerContinuous"/>
    </xf>
    <xf numFmtId="0" fontId="4" fillId="0" borderId="3" xfId="4" applyFont="1" applyBorder="1"/>
    <xf numFmtId="3" fontId="4" fillId="0" borderId="3" xfId="4" applyNumberFormat="1" applyFont="1" applyBorder="1" applyAlignment="1">
      <alignment horizontal="right"/>
    </xf>
    <xf numFmtId="0" fontId="3" fillId="0" borderId="0" xfId="4" applyBorder="1"/>
    <xf numFmtId="3" fontId="3" fillId="0" borderId="0" xfId="4" applyNumberFormat="1" applyBorder="1" applyAlignment="1">
      <alignment horizontal="right"/>
    </xf>
    <xf numFmtId="0" fontId="3" fillId="0" borderId="3" xfId="4" applyBorder="1"/>
    <xf numFmtId="3" fontId="3" fillId="0" borderId="3" xfId="4" applyNumberFormat="1" applyBorder="1" applyAlignment="1">
      <alignment horizontal="right"/>
    </xf>
    <xf numFmtId="0" fontId="3" fillId="0" borderId="0" xfId="4" applyAlignment="1">
      <alignment horizontal="right"/>
    </xf>
    <xf numFmtId="0" fontId="3" fillId="0" borderId="2" xfId="4" applyBorder="1"/>
    <xf numFmtId="169" fontId="3" fillId="0" borderId="0" xfId="4" applyNumberFormat="1" applyBorder="1" applyAlignment="1">
      <alignment horizontal="right"/>
    </xf>
    <xf numFmtId="169" fontId="3" fillId="0" borderId="3" xfId="4" applyNumberFormat="1" applyBorder="1" applyAlignment="1">
      <alignment horizontal="right"/>
    </xf>
    <xf numFmtId="0" fontId="3" fillId="0" borderId="3" xfId="4" quotePrefix="1" applyBorder="1" applyAlignment="1">
      <alignment horizontal="left"/>
    </xf>
    <xf numFmtId="0" fontId="3" fillId="0" borderId="0" xfId="4" applyFill="1" applyBorder="1"/>
    <xf numFmtId="9" fontId="0" fillId="0" borderId="0" xfId="3" applyFont="1" applyFill="1" applyBorder="1" applyAlignment="1">
      <alignment horizontal="right"/>
    </xf>
    <xf numFmtId="166" fontId="0" fillId="0" borderId="0" xfId="5" applyNumberFormat="1" applyFont="1"/>
    <xf numFmtId="6" fontId="3" fillId="0" borderId="0" xfId="4" applyNumberFormat="1"/>
    <xf numFmtId="166" fontId="3" fillId="0" borderId="0" xfId="4" applyNumberFormat="1"/>
    <xf numFmtId="166" fontId="8" fillId="0" borderId="0" xfId="2" applyNumberFormat="1" applyFont="1"/>
    <xf numFmtId="0" fontId="3" fillId="0" borderId="0" xfId="4" quotePrefix="1" applyBorder="1" applyAlignment="1">
      <alignment horizontal="left"/>
    </xf>
    <xf numFmtId="168" fontId="3" fillId="0" borderId="0" xfId="4" applyNumberFormat="1" applyFill="1" applyBorder="1" applyAlignment="1">
      <alignment horizontal="right"/>
    </xf>
    <xf numFmtId="166" fontId="8" fillId="0" borderId="4" xfId="2" applyNumberFormat="1" applyFont="1" applyBorder="1"/>
    <xf numFmtId="0" fontId="0" fillId="0" borderId="0" xfId="0" applyBorder="1"/>
    <xf numFmtId="2" fontId="0" fillId="0" borderId="0" xfId="0" applyNumberFormat="1" applyBorder="1"/>
    <xf numFmtId="166" fontId="7" fillId="0" borderId="1" xfId="2" applyNumberFormat="1" applyFont="1" applyBorder="1"/>
    <xf numFmtId="166" fontId="0" fillId="0" borderId="6" xfId="0" applyNumberFormat="1" applyBorder="1"/>
    <xf numFmtId="166" fontId="0" fillId="0" borderId="0" xfId="2" applyNumberFormat="1" applyFont="1" applyBorder="1"/>
    <xf numFmtId="44" fontId="0" fillId="0" borderId="0" xfId="2" applyFont="1" applyBorder="1"/>
    <xf numFmtId="165" fontId="0" fillId="0" borderId="0" xfId="1" applyNumberFormat="1" applyFont="1" applyBorder="1"/>
    <xf numFmtId="0" fontId="0" fillId="0" borderId="5" xfId="0" applyBorder="1"/>
    <xf numFmtId="166" fontId="0" fillId="0" borderId="5" xfId="2" applyNumberFormat="1" applyFont="1" applyBorder="1" applyAlignment="1">
      <alignment horizontal="right"/>
    </xf>
    <xf numFmtId="0" fontId="0" fillId="0" borderId="0" xfId="0" applyFill="1" applyBorder="1"/>
    <xf numFmtId="0" fontId="0" fillId="0" borderId="6" xfId="0" applyFill="1" applyBorder="1"/>
  </cellXfs>
  <cellStyles count="7">
    <cellStyle name="Comma" xfId="1" builtinId="3"/>
    <cellStyle name="Currency" xfId="2" builtinId="4"/>
    <cellStyle name="Currency 2" xfId="5"/>
    <cellStyle name="Normal" xfId="0" builtinId="0"/>
    <cellStyle name="Normal 2" xfId="4"/>
    <cellStyle name="Normal 3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ard.Bruns/Documents/New%20Labels%20model/FDA%20Labeling%20Cost%20Model_March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Product"/>
      <sheetName val="Label Change Costs"/>
      <sheetName val="Print Method"/>
      <sheetName val="Coordination"/>
      <sheetName val="Package"/>
      <sheetName val="Package Inserts"/>
      <sheetName val="Analytical Costs"/>
      <sheetName val="Market Test Costs"/>
      <sheetName val="Inventory"/>
      <sheetName val="NAICS"/>
      <sheetName val="Product Categories"/>
      <sheetName val="Output"/>
      <sheetName val="Output1"/>
      <sheetName val="Output2"/>
      <sheetName val="Output4"/>
      <sheetName val="Other Choices"/>
      <sheetName val="Output3"/>
    </sheetNames>
    <sheetDataSet>
      <sheetData sheetId="0" refreshError="1"/>
      <sheetData sheetId="1">
        <row r="6">
          <cell r="J6">
            <v>1</v>
          </cell>
          <cell r="BM6">
            <v>1</v>
          </cell>
          <cell r="BN6">
            <v>1</v>
          </cell>
        </row>
        <row r="7">
          <cell r="J7">
            <v>1</v>
          </cell>
        </row>
        <row r="8">
          <cell r="J8">
            <v>1</v>
          </cell>
        </row>
        <row r="9">
          <cell r="J9">
            <v>1</v>
          </cell>
        </row>
        <row r="10">
          <cell r="J10">
            <v>1</v>
          </cell>
        </row>
        <row r="11">
          <cell r="J11">
            <v>1</v>
          </cell>
        </row>
        <row r="12">
          <cell r="J12">
            <v>1</v>
          </cell>
        </row>
        <row r="13">
          <cell r="J13">
            <v>1</v>
          </cell>
        </row>
        <row r="14">
          <cell r="J14">
            <v>1</v>
          </cell>
        </row>
        <row r="15">
          <cell r="J15">
            <v>1</v>
          </cell>
        </row>
        <row r="16">
          <cell r="J16">
            <v>1</v>
          </cell>
        </row>
        <row r="17">
          <cell r="J17">
            <v>1</v>
          </cell>
        </row>
        <row r="18">
          <cell r="J18">
            <v>1</v>
          </cell>
        </row>
        <row r="19">
          <cell r="J19">
            <v>1</v>
          </cell>
        </row>
        <row r="20">
          <cell r="J20">
            <v>1</v>
          </cell>
        </row>
        <row r="21">
          <cell r="J21">
            <v>1</v>
          </cell>
        </row>
        <row r="22">
          <cell r="J22">
            <v>1</v>
          </cell>
        </row>
        <row r="23">
          <cell r="J23">
            <v>1</v>
          </cell>
        </row>
        <row r="24">
          <cell r="J24">
            <v>1</v>
          </cell>
        </row>
        <row r="25">
          <cell r="J25">
            <v>1</v>
          </cell>
        </row>
        <row r="26">
          <cell r="J26">
            <v>1</v>
          </cell>
        </row>
        <row r="27">
          <cell r="J27">
            <v>1</v>
          </cell>
        </row>
        <row r="28">
          <cell r="J28">
            <v>1</v>
          </cell>
        </row>
        <row r="29">
          <cell r="J29">
            <v>1</v>
          </cell>
        </row>
        <row r="30">
          <cell r="J30">
            <v>1</v>
          </cell>
        </row>
        <row r="31">
          <cell r="J31">
            <v>1</v>
          </cell>
        </row>
        <row r="32">
          <cell r="J32">
            <v>1</v>
          </cell>
        </row>
        <row r="33">
          <cell r="J33">
            <v>1</v>
          </cell>
        </row>
        <row r="34">
          <cell r="J34">
            <v>1</v>
          </cell>
        </row>
        <row r="35">
          <cell r="J35">
            <v>1</v>
          </cell>
        </row>
        <row r="36">
          <cell r="J36">
            <v>1</v>
          </cell>
        </row>
        <row r="37">
          <cell r="J37">
            <v>1</v>
          </cell>
        </row>
        <row r="38">
          <cell r="J38">
            <v>1</v>
          </cell>
        </row>
        <row r="39">
          <cell r="J39">
            <v>1</v>
          </cell>
        </row>
        <row r="40">
          <cell r="J40">
            <v>1</v>
          </cell>
        </row>
        <row r="41">
          <cell r="J41">
            <v>1</v>
          </cell>
        </row>
        <row r="42">
          <cell r="J42">
            <v>1</v>
          </cell>
        </row>
        <row r="43">
          <cell r="J43">
            <v>1</v>
          </cell>
        </row>
        <row r="44">
          <cell r="J44">
            <v>1</v>
          </cell>
        </row>
        <row r="45">
          <cell r="J45">
            <v>1</v>
          </cell>
        </row>
        <row r="46">
          <cell r="J46">
            <v>1</v>
          </cell>
        </row>
        <row r="47">
          <cell r="J47">
            <v>1</v>
          </cell>
        </row>
        <row r="48">
          <cell r="J48">
            <v>1</v>
          </cell>
        </row>
        <row r="49">
          <cell r="J49">
            <v>1</v>
          </cell>
        </row>
        <row r="50">
          <cell r="J50">
            <v>1</v>
          </cell>
        </row>
        <row r="51">
          <cell r="J51">
            <v>1</v>
          </cell>
        </row>
        <row r="52">
          <cell r="J52">
            <v>1</v>
          </cell>
        </row>
        <row r="53">
          <cell r="J53">
            <v>1</v>
          </cell>
        </row>
        <row r="54">
          <cell r="J54">
            <v>1</v>
          </cell>
        </row>
        <row r="55">
          <cell r="J55">
            <v>1</v>
          </cell>
        </row>
        <row r="56">
          <cell r="J56">
            <v>1</v>
          </cell>
        </row>
        <row r="57">
          <cell r="J57">
            <v>1</v>
          </cell>
        </row>
        <row r="58">
          <cell r="J58">
            <v>1</v>
          </cell>
        </row>
        <row r="59">
          <cell r="J59">
            <v>1</v>
          </cell>
        </row>
        <row r="60">
          <cell r="J60">
            <v>1</v>
          </cell>
        </row>
        <row r="61">
          <cell r="J61">
            <v>1</v>
          </cell>
        </row>
        <row r="62">
          <cell r="J62">
            <v>1</v>
          </cell>
        </row>
        <row r="63">
          <cell r="J63">
            <v>1</v>
          </cell>
        </row>
        <row r="64">
          <cell r="J64">
            <v>1</v>
          </cell>
        </row>
        <row r="65">
          <cell r="J65">
            <v>1</v>
          </cell>
        </row>
        <row r="66">
          <cell r="J66">
            <v>1</v>
          </cell>
        </row>
        <row r="67">
          <cell r="J67">
            <v>1</v>
          </cell>
        </row>
        <row r="68">
          <cell r="J68">
            <v>1</v>
          </cell>
        </row>
        <row r="69">
          <cell r="J69">
            <v>1</v>
          </cell>
        </row>
        <row r="70">
          <cell r="J70">
            <v>1</v>
          </cell>
        </row>
        <row r="71">
          <cell r="J71">
            <v>1</v>
          </cell>
        </row>
        <row r="72">
          <cell r="J72">
            <v>1</v>
          </cell>
        </row>
        <row r="73">
          <cell r="J73">
            <v>1</v>
          </cell>
        </row>
        <row r="74">
          <cell r="J74">
            <v>1</v>
          </cell>
        </row>
        <row r="75">
          <cell r="J75">
            <v>1</v>
          </cell>
        </row>
        <row r="76">
          <cell r="J76">
            <v>1</v>
          </cell>
        </row>
        <row r="77">
          <cell r="J77">
            <v>1</v>
          </cell>
        </row>
        <row r="78">
          <cell r="J78">
            <v>1</v>
          </cell>
        </row>
        <row r="79">
          <cell r="J79">
            <v>1</v>
          </cell>
        </row>
        <row r="80">
          <cell r="J80">
            <v>1</v>
          </cell>
        </row>
        <row r="81">
          <cell r="J81">
            <v>1</v>
          </cell>
        </row>
        <row r="82">
          <cell r="J82">
            <v>1</v>
          </cell>
        </row>
        <row r="83">
          <cell r="J83">
            <v>1</v>
          </cell>
        </row>
        <row r="84">
          <cell r="J84">
            <v>1</v>
          </cell>
        </row>
        <row r="85">
          <cell r="J85">
            <v>1</v>
          </cell>
        </row>
        <row r="86">
          <cell r="J86">
            <v>1</v>
          </cell>
        </row>
        <row r="87">
          <cell r="J87">
            <v>1</v>
          </cell>
        </row>
        <row r="88">
          <cell r="J88">
            <v>1</v>
          </cell>
        </row>
        <row r="89">
          <cell r="J89">
            <v>1</v>
          </cell>
        </row>
        <row r="90">
          <cell r="J90">
            <v>1</v>
          </cell>
        </row>
        <row r="91">
          <cell r="J91">
            <v>1</v>
          </cell>
        </row>
        <row r="92">
          <cell r="J92">
            <v>1</v>
          </cell>
        </row>
        <row r="93">
          <cell r="J93">
            <v>1</v>
          </cell>
        </row>
        <row r="94">
          <cell r="J94">
            <v>1</v>
          </cell>
        </row>
        <row r="95">
          <cell r="J95">
            <v>1</v>
          </cell>
        </row>
        <row r="96">
          <cell r="J96">
            <v>1</v>
          </cell>
        </row>
        <row r="97">
          <cell r="J97">
            <v>1</v>
          </cell>
        </row>
        <row r="98">
          <cell r="J98">
            <v>1</v>
          </cell>
        </row>
        <row r="99">
          <cell r="J99">
            <v>1</v>
          </cell>
        </row>
        <row r="100">
          <cell r="J100">
            <v>1</v>
          </cell>
        </row>
        <row r="101">
          <cell r="J101">
            <v>1</v>
          </cell>
        </row>
        <row r="102">
          <cell r="J102">
            <v>1</v>
          </cell>
        </row>
        <row r="103">
          <cell r="J103">
            <v>1</v>
          </cell>
        </row>
        <row r="104">
          <cell r="J104">
            <v>1</v>
          </cell>
        </row>
        <row r="105">
          <cell r="J105">
            <v>1</v>
          </cell>
        </row>
        <row r="106">
          <cell r="J106">
            <v>1</v>
          </cell>
        </row>
        <row r="107">
          <cell r="J107">
            <v>1</v>
          </cell>
        </row>
        <row r="108">
          <cell r="J108">
            <v>1</v>
          </cell>
        </row>
        <row r="109">
          <cell r="J109">
            <v>1</v>
          </cell>
        </row>
        <row r="110">
          <cell r="J110">
            <v>1</v>
          </cell>
        </row>
        <row r="111">
          <cell r="J111">
            <v>1</v>
          </cell>
        </row>
        <row r="112">
          <cell r="J112">
            <v>1</v>
          </cell>
        </row>
        <row r="113">
          <cell r="J113">
            <v>1</v>
          </cell>
        </row>
        <row r="114">
          <cell r="J114">
            <v>1</v>
          </cell>
        </row>
        <row r="115">
          <cell r="J115">
            <v>1</v>
          </cell>
        </row>
        <row r="116">
          <cell r="J116">
            <v>1</v>
          </cell>
        </row>
        <row r="117">
          <cell r="J117">
            <v>1</v>
          </cell>
        </row>
        <row r="118">
          <cell r="J118">
            <v>1</v>
          </cell>
        </row>
        <row r="119">
          <cell r="J119">
            <v>1</v>
          </cell>
        </row>
        <row r="120">
          <cell r="J120">
            <v>1</v>
          </cell>
        </row>
        <row r="121">
          <cell r="J121">
            <v>1</v>
          </cell>
        </row>
        <row r="122">
          <cell r="J122">
            <v>1</v>
          </cell>
        </row>
        <row r="123">
          <cell r="J123">
            <v>1</v>
          </cell>
        </row>
        <row r="124">
          <cell r="J124">
            <v>1</v>
          </cell>
        </row>
        <row r="125">
          <cell r="J125">
            <v>1</v>
          </cell>
        </row>
        <row r="126">
          <cell r="J126">
            <v>1</v>
          </cell>
        </row>
        <row r="127">
          <cell r="J127">
            <v>1</v>
          </cell>
        </row>
        <row r="128">
          <cell r="J128">
            <v>1</v>
          </cell>
        </row>
        <row r="129">
          <cell r="J129">
            <v>1</v>
          </cell>
        </row>
        <row r="130">
          <cell r="J130">
            <v>1</v>
          </cell>
        </row>
        <row r="131">
          <cell r="J131">
            <v>1</v>
          </cell>
        </row>
        <row r="132">
          <cell r="J132">
            <v>1</v>
          </cell>
        </row>
        <row r="133">
          <cell r="J133">
            <v>1</v>
          </cell>
        </row>
        <row r="134">
          <cell r="J134">
            <v>1</v>
          </cell>
        </row>
        <row r="135">
          <cell r="J135">
            <v>1</v>
          </cell>
        </row>
        <row r="136">
          <cell r="J136">
            <v>1</v>
          </cell>
        </row>
        <row r="137">
          <cell r="J137">
            <v>1</v>
          </cell>
        </row>
        <row r="138">
          <cell r="J138">
            <v>1</v>
          </cell>
        </row>
        <row r="139">
          <cell r="J139">
            <v>1</v>
          </cell>
        </row>
        <row r="140">
          <cell r="J140">
            <v>1</v>
          </cell>
        </row>
        <row r="141">
          <cell r="J141">
            <v>1</v>
          </cell>
        </row>
        <row r="142">
          <cell r="J142">
            <v>1</v>
          </cell>
        </row>
        <row r="143">
          <cell r="J143">
            <v>1</v>
          </cell>
        </row>
        <row r="144">
          <cell r="J144">
            <v>1</v>
          </cell>
        </row>
        <row r="145">
          <cell r="J145">
            <v>1</v>
          </cell>
        </row>
        <row r="146">
          <cell r="J146">
            <v>1</v>
          </cell>
        </row>
        <row r="147">
          <cell r="J147">
            <v>1</v>
          </cell>
        </row>
        <row r="148">
          <cell r="J148">
            <v>1</v>
          </cell>
        </row>
        <row r="149">
          <cell r="J149">
            <v>1</v>
          </cell>
        </row>
        <row r="150">
          <cell r="J150">
            <v>1</v>
          </cell>
        </row>
        <row r="151">
          <cell r="J151">
            <v>1</v>
          </cell>
        </row>
        <row r="152">
          <cell r="J152">
            <v>1</v>
          </cell>
        </row>
        <row r="153">
          <cell r="J153">
            <v>1</v>
          </cell>
        </row>
        <row r="154">
          <cell r="J154">
            <v>1</v>
          </cell>
        </row>
        <row r="155">
          <cell r="J155">
            <v>1</v>
          </cell>
        </row>
        <row r="156">
          <cell r="J156">
            <v>1</v>
          </cell>
        </row>
        <row r="157">
          <cell r="J157">
            <v>1</v>
          </cell>
        </row>
        <row r="158">
          <cell r="J158">
            <v>1</v>
          </cell>
        </row>
        <row r="159">
          <cell r="J159">
            <v>1</v>
          </cell>
        </row>
        <row r="160">
          <cell r="J160">
            <v>1</v>
          </cell>
        </row>
        <row r="161">
          <cell r="J161">
            <v>1</v>
          </cell>
        </row>
        <row r="162">
          <cell r="J162">
            <v>1</v>
          </cell>
        </row>
        <row r="163">
          <cell r="J163">
            <v>1</v>
          </cell>
        </row>
        <row r="164">
          <cell r="J164">
            <v>1</v>
          </cell>
        </row>
        <row r="165">
          <cell r="J165">
            <v>1</v>
          </cell>
        </row>
        <row r="166">
          <cell r="J166">
            <v>1</v>
          </cell>
        </row>
        <row r="167">
          <cell r="J167">
            <v>1</v>
          </cell>
        </row>
        <row r="168">
          <cell r="J168">
            <v>1</v>
          </cell>
        </row>
        <row r="169">
          <cell r="J169">
            <v>1</v>
          </cell>
        </row>
        <row r="170">
          <cell r="J170">
            <v>1</v>
          </cell>
        </row>
        <row r="171">
          <cell r="J171">
            <v>1</v>
          </cell>
        </row>
        <row r="172">
          <cell r="J172">
            <v>1</v>
          </cell>
        </row>
        <row r="173">
          <cell r="J173">
            <v>1</v>
          </cell>
        </row>
        <row r="174">
          <cell r="J174">
            <v>1</v>
          </cell>
        </row>
        <row r="175">
          <cell r="J175">
            <v>1</v>
          </cell>
        </row>
        <row r="176">
          <cell r="J176">
            <v>1</v>
          </cell>
        </row>
        <row r="177">
          <cell r="J177">
            <v>1</v>
          </cell>
        </row>
        <row r="178">
          <cell r="J178">
            <v>1</v>
          </cell>
        </row>
        <row r="179">
          <cell r="J179">
            <v>1</v>
          </cell>
        </row>
        <row r="180">
          <cell r="J180">
            <v>1</v>
          </cell>
        </row>
        <row r="181">
          <cell r="J181">
            <v>1</v>
          </cell>
        </row>
        <row r="182">
          <cell r="J182">
            <v>1</v>
          </cell>
        </row>
        <row r="183">
          <cell r="J183">
            <v>1</v>
          </cell>
        </row>
        <row r="184">
          <cell r="J184">
            <v>1</v>
          </cell>
        </row>
        <row r="185">
          <cell r="J185">
            <v>1</v>
          </cell>
        </row>
        <row r="186">
          <cell r="J186">
            <v>1</v>
          </cell>
        </row>
        <row r="187">
          <cell r="J187">
            <v>1</v>
          </cell>
        </row>
        <row r="188">
          <cell r="J188">
            <v>1</v>
          </cell>
        </row>
        <row r="189">
          <cell r="J189">
            <v>1</v>
          </cell>
        </row>
        <row r="190">
          <cell r="J190">
            <v>1</v>
          </cell>
        </row>
        <row r="191">
          <cell r="J191">
            <v>1</v>
          </cell>
        </row>
        <row r="192">
          <cell r="J192">
            <v>1</v>
          </cell>
        </row>
        <row r="193">
          <cell r="J193">
            <v>1</v>
          </cell>
        </row>
        <row r="194">
          <cell r="J194">
            <v>1</v>
          </cell>
        </row>
        <row r="195">
          <cell r="J195">
            <v>1</v>
          </cell>
        </row>
        <row r="196">
          <cell r="J196">
            <v>1</v>
          </cell>
        </row>
        <row r="197">
          <cell r="J197">
            <v>1</v>
          </cell>
        </row>
        <row r="198">
          <cell r="J198">
            <v>1</v>
          </cell>
        </row>
        <row r="199">
          <cell r="J199">
            <v>1</v>
          </cell>
        </row>
        <row r="200">
          <cell r="J200">
            <v>1</v>
          </cell>
        </row>
        <row r="201">
          <cell r="J201">
            <v>1</v>
          </cell>
        </row>
        <row r="202">
          <cell r="J202">
            <v>1</v>
          </cell>
        </row>
        <row r="203">
          <cell r="J203">
            <v>1</v>
          </cell>
        </row>
        <row r="204">
          <cell r="J204">
            <v>1</v>
          </cell>
        </row>
        <row r="205">
          <cell r="J205">
            <v>1</v>
          </cell>
        </row>
        <row r="206">
          <cell r="J206">
            <v>1</v>
          </cell>
        </row>
        <row r="207">
          <cell r="J207">
            <v>1</v>
          </cell>
        </row>
        <row r="208">
          <cell r="J208">
            <v>1</v>
          </cell>
        </row>
        <row r="209">
          <cell r="J209">
            <v>1</v>
          </cell>
        </row>
        <row r="210">
          <cell r="J210">
            <v>1</v>
          </cell>
        </row>
        <row r="211">
          <cell r="J211">
            <v>1</v>
          </cell>
        </row>
        <row r="212">
          <cell r="J212">
            <v>1</v>
          </cell>
        </row>
        <row r="213">
          <cell r="J213">
            <v>1</v>
          </cell>
        </row>
        <row r="214">
          <cell r="J214">
            <v>1</v>
          </cell>
        </row>
        <row r="215">
          <cell r="J215">
            <v>1</v>
          </cell>
        </row>
        <row r="216">
          <cell r="J216">
            <v>1</v>
          </cell>
        </row>
        <row r="217">
          <cell r="J217">
            <v>1</v>
          </cell>
        </row>
        <row r="218">
          <cell r="J218">
            <v>1</v>
          </cell>
        </row>
        <row r="219">
          <cell r="J219">
            <v>1</v>
          </cell>
        </row>
        <row r="220">
          <cell r="J220">
            <v>1</v>
          </cell>
        </row>
        <row r="221">
          <cell r="J221">
            <v>1</v>
          </cell>
        </row>
        <row r="222">
          <cell r="J222">
            <v>1</v>
          </cell>
        </row>
        <row r="223">
          <cell r="J223">
            <v>1</v>
          </cell>
        </row>
        <row r="224">
          <cell r="J224">
            <v>1</v>
          </cell>
        </row>
        <row r="225">
          <cell r="J225">
            <v>1</v>
          </cell>
        </row>
        <row r="226">
          <cell r="J226">
            <v>1</v>
          </cell>
        </row>
        <row r="227">
          <cell r="J227">
            <v>1</v>
          </cell>
        </row>
        <row r="228">
          <cell r="J228">
            <v>1</v>
          </cell>
        </row>
        <row r="229">
          <cell r="J229">
            <v>1</v>
          </cell>
        </row>
        <row r="230">
          <cell r="J230">
            <v>1</v>
          </cell>
        </row>
        <row r="231">
          <cell r="J231">
            <v>1</v>
          </cell>
        </row>
        <row r="232">
          <cell r="J232">
            <v>1</v>
          </cell>
        </row>
        <row r="233">
          <cell r="J233">
            <v>1</v>
          </cell>
        </row>
        <row r="234">
          <cell r="J234">
            <v>1</v>
          </cell>
        </row>
        <row r="235">
          <cell r="J235">
            <v>1</v>
          </cell>
        </row>
        <row r="236">
          <cell r="J236">
            <v>1</v>
          </cell>
        </row>
        <row r="237">
          <cell r="J237">
            <v>1</v>
          </cell>
        </row>
        <row r="238">
          <cell r="J238">
            <v>1</v>
          </cell>
        </row>
        <row r="239">
          <cell r="J239">
            <v>1</v>
          </cell>
        </row>
        <row r="240">
          <cell r="J240">
            <v>1</v>
          </cell>
        </row>
        <row r="241">
          <cell r="J241">
            <v>1</v>
          </cell>
        </row>
        <row r="242">
          <cell r="J242">
            <v>1</v>
          </cell>
        </row>
        <row r="243">
          <cell r="J243">
            <v>1</v>
          </cell>
        </row>
        <row r="244">
          <cell r="J244">
            <v>1</v>
          </cell>
        </row>
        <row r="245">
          <cell r="J245">
            <v>1</v>
          </cell>
        </row>
        <row r="246">
          <cell r="J246">
            <v>1</v>
          </cell>
        </row>
        <row r="247">
          <cell r="J247">
            <v>1</v>
          </cell>
        </row>
        <row r="248">
          <cell r="J248">
            <v>1</v>
          </cell>
        </row>
        <row r="249">
          <cell r="J249">
            <v>1</v>
          </cell>
        </row>
        <row r="250">
          <cell r="J250">
            <v>1</v>
          </cell>
        </row>
        <row r="251">
          <cell r="J251">
            <v>1</v>
          </cell>
        </row>
        <row r="252">
          <cell r="J252">
            <v>1</v>
          </cell>
        </row>
        <row r="253">
          <cell r="J253">
            <v>1</v>
          </cell>
        </row>
        <row r="254">
          <cell r="J254">
            <v>1</v>
          </cell>
        </row>
        <row r="255">
          <cell r="J255">
            <v>1</v>
          </cell>
        </row>
        <row r="256">
          <cell r="J256">
            <v>1</v>
          </cell>
        </row>
        <row r="257">
          <cell r="J257">
            <v>1</v>
          </cell>
        </row>
        <row r="258">
          <cell r="J258">
            <v>1</v>
          </cell>
        </row>
        <row r="259">
          <cell r="J259">
            <v>1</v>
          </cell>
        </row>
        <row r="260">
          <cell r="J260">
            <v>1</v>
          </cell>
        </row>
        <row r="261">
          <cell r="J261">
            <v>1</v>
          </cell>
        </row>
        <row r="262">
          <cell r="J262">
            <v>1</v>
          </cell>
        </row>
        <row r="263">
          <cell r="J263">
            <v>1</v>
          </cell>
        </row>
        <row r="264">
          <cell r="J264">
            <v>1</v>
          </cell>
        </row>
        <row r="265">
          <cell r="J265">
            <v>1</v>
          </cell>
        </row>
        <row r="266">
          <cell r="J266">
            <v>1</v>
          </cell>
        </row>
        <row r="267">
          <cell r="J267">
            <v>1</v>
          </cell>
        </row>
        <row r="268">
          <cell r="J268">
            <v>1</v>
          </cell>
        </row>
        <row r="269">
          <cell r="J269">
            <v>1</v>
          </cell>
        </row>
        <row r="270">
          <cell r="J270">
            <v>1</v>
          </cell>
        </row>
        <row r="271">
          <cell r="J271">
            <v>1</v>
          </cell>
        </row>
        <row r="272">
          <cell r="J272">
            <v>1</v>
          </cell>
        </row>
        <row r="273">
          <cell r="J273">
            <v>1</v>
          </cell>
        </row>
        <row r="274">
          <cell r="J274">
            <v>1</v>
          </cell>
        </row>
        <row r="275">
          <cell r="J275">
            <v>1</v>
          </cell>
        </row>
        <row r="276">
          <cell r="J276">
            <v>1</v>
          </cell>
        </row>
        <row r="277">
          <cell r="J277">
            <v>1</v>
          </cell>
        </row>
        <row r="278">
          <cell r="J278">
            <v>1</v>
          </cell>
        </row>
        <row r="279">
          <cell r="J279">
            <v>1</v>
          </cell>
        </row>
        <row r="280">
          <cell r="J280">
            <v>1</v>
          </cell>
        </row>
        <row r="281">
          <cell r="J281">
            <v>1</v>
          </cell>
        </row>
        <row r="282">
          <cell r="J282">
            <v>1</v>
          </cell>
        </row>
        <row r="283">
          <cell r="J283">
            <v>1</v>
          </cell>
        </row>
        <row r="284">
          <cell r="J284">
            <v>1</v>
          </cell>
        </row>
        <row r="285">
          <cell r="J285">
            <v>1</v>
          </cell>
        </row>
        <row r="286">
          <cell r="J286">
            <v>1</v>
          </cell>
        </row>
        <row r="287">
          <cell r="J287">
            <v>1</v>
          </cell>
        </row>
        <row r="288">
          <cell r="J288">
            <v>1</v>
          </cell>
        </row>
        <row r="289">
          <cell r="J289">
            <v>1</v>
          </cell>
        </row>
        <row r="290">
          <cell r="J290">
            <v>1</v>
          </cell>
        </row>
        <row r="291">
          <cell r="J291">
            <v>1</v>
          </cell>
        </row>
        <row r="292">
          <cell r="J292">
            <v>1</v>
          </cell>
        </row>
        <row r="293">
          <cell r="J293">
            <v>1</v>
          </cell>
        </row>
        <row r="294">
          <cell r="J294">
            <v>1</v>
          </cell>
        </row>
        <row r="295">
          <cell r="J295">
            <v>1</v>
          </cell>
        </row>
        <row r="296">
          <cell r="J296">
            <v>1</v>
          </cell>
        </row>
        <row r="297">
          <cell r="J297">
            <v>1</v>
          </cell>
        </row>
        <row r="298">
          <cell r="J298">
            <v>1</v>
          </cell>
        </row>
        <row r="299">
          <cell r="J299">
            <v>1</v>
          </cell>
        </row>
        <row r="300">
          <cell r="J300">
            <v>1</v>
          </cell>
        </row>
        <row r="301">
          <cell r="J301">
            <v>1</v>
          </cell>
        </row>
        <row r="302">
          <cell r="J302">
            <v>1</v>
          </cell>
        </row>
        <row r="303">
          <cell r="J303">
            <v>1</v>
          </cell>
        </row>
        <row r="304">
          <cell r="J304">
            <v>1</v>
          </cell>
        </row>
        <row r="305">
          <cell r="J305">
            <v>1</v>
          </cell>
        </row>
        <row r="306">
          <cell r="J306">
            <v>1</v>
          </cell>
        </row>
        <row r="307">
          <cell r="J307">
            <v>1</v>
          </cell>
        </row>
        <row r="308">
          <cell r="J308">
            <v>1</v>
          </cell>
        </row>
        <row r="309">
          <cell r="J309">
            <v>1</v>
          </cell>
        </row>
        <row r="310">
          <cell r="J310">
            <v>1</v>
          </cell>
        </row>
        <row r="311">
          <cell r="J311">
            <v>1</v>
          </cell>
        </row>
        <row r="312">
          <cell r="J312">
            <v>1</v>
          </cell>
        </row>
        <row r="313">
          <cell r="J313">
            <v>1</v>
          </cell>
        </row>
        <row r="314">
          <cell r="J314">
            <v>1</v>
          </cell>
        </row>
        <row r="315">
          <cell r="J315">
            <v>1</v>
          </cell>
        </row>
        <row r="316">
          <cell r="J316">
            <v>1</v>
          </cell>
        </row>
        <row r="317">
          <cell r="J317">
            <v>1</v>
          </cell>
        </row>
        <row r="318">
          <cell r="J318">
            <v>1</v>
          </cell>
        </row>
        <row r="319">
          <cell r="J319">
            <v>1</v>
          </cell>
        </row>
        <row r="320">
          <cell r="J320">
            <v>1</v>
          </cell>
        </row>
        <row r="321">
          <cell r="J321">
            <v>1</v>
          </cell>
        </row>
        <row r="322">
          <cell r="J322">
            <v>1</v>
          </cell>
        </row>
        <row r="323">
          <cell r="J323">
            <v>1</v>
          </cell>
        </row>
        <row r="324">
          <cell r="J324">
            <v>1</v>
          </cell>
        </row>
        <row r="325">
          <cell r="J325">
            <v>1</v>
          </cell>
        </row>
        <row r="326">
          <cell r="J326">
            <v>1</v>
          </cell>
        </row>
        <row r="327">
          <cell r="J327">
            <v>1</v>
          </cell>
        </row>
        <row r="328">
          <cell r="J328">
            <v>1</v>
          </cell>
        </row>
        <row r="329">
          <cell r="J329">
            <v>1</v>
          </cell>
        </row>
        <row r="330">
          <cell r="J330">
            <v>1</v>
          </cell>
        </row>
        <row r="331">
          <cell r="J331">
            <v>1</v>
          </cell>
        </row>
        <row r="332">
          <cell r="J332">
            <v>1</v>
          </cell>
        </row>
        <row r="333">
          <cell r="J333">
            <v>1</v>
          </cell>
        </row>
        <row r="334">
          <cell r="J334">
            <v>1</v>
          </cell>
        </row>
        <row r="335">
          <cell r="J335">
            <v>1</v>
          </cell>
        </row>
        <row r="336">
          <cell r="J336">
            <v>1</v>
          </cell>
        </row>
        <row r="337">
          <cell r="J337">
            <v>1</v>
          </cell>
        </row>
        <row r="338">
          <cell r="J338">
            <v>1</v>
          </cell>
        </row>
        <row r="339">
          <cell r="J339">
            <v>1</v>
          </cell>
        </row>
        <row r="340">
          <cell r="J340">
            <v>1</v>
          </cell>
        </row>
        <row r="341">
          <cell r="J341">
            <v>1</v>
          </cell>
        </row>
        <row r="342">
          <cell r="J342">
            <v>1</v>
          </cell>
        </row>
        <row r="343">
          <cell r="J343">
            <v>1</v>
          </cell>
        </row>
        <row r="344">
          <cell r="J344">
            <v>1</v>
          </cell>
        </row>
        <row r="345">
          <cell r="J345">
            <v>1</v>
          </cell>
        </row>
        <row r="346">
          <cell r="J346">
            <v>1</v>
          </cell>
        </row>
        <row r="347">
          <cell r="J347">
            <v>1</v>
          </cell>
        </row>
        <row r="348">
          <cell r="J348">
            <v>1</v>
          </cell>
        </row>
        <row r="349">
          <cell r="J349">
            <v>1</v>
          </cell>
        </row>
        <row r="350">
          <cell r="J350">
            <v>1</v>
          </cell>
        </row>
        <row r="351">
          <cell r="J351">
            <v>1</v>
          </cell>
        </row>
        <row r="352">
          <cell r="J352">
            <v>1</v>
          </cell>
        </row>
        <row r="353">
          <cell r="J353">
            <v>1</v>
          </cell>
        </row>
        <row r="354">
          <cell r="J354">
            <v>1</v>
          </cell>
        </row>
        <row r="355">
          <cell r="J355">
            <v>1</v>
          </cell>
        </row>
        <row r="356">
          <cell r="J356">
            <v>1</v>
          </cell>
        </row>
        <row r="357">
          <cell r="J357">
            <v>1</v>
          </cell>
        </row>
        <row r="358">
          <cell r="J358">
            <v>1</v>
          </cell>
        </row>
        <row r="359">
          <cell r="J359">
            <v>1</v>
          </cell>
        </row>
        <row r="360">
          <cell r="J360">
            <v>1</v>
          </cell>
        </row>
        <row r="361">
          <cell r="J361">
            <v>1</v>
          </cell>
        </row>
        <row r="362">
          <cell r="J362">
            <v>1</v>
          </cell>
        </row>
        <row r="363">
          <cell r="J363">
            <v>1</v>
          </cell>
        </row>
        <row r="364">
          <cell r="J364">
            <v>1</v>
          </cell>
        </row>
        <row r="365">
          <cell r="J365">
            <v>1</v>
          </cell>
        </row>
        <row r="366">
          <cell r="J366">
            <v>1</v>
          </cell>
        </row>
        <row r="367">
          <cell r="J367">
            <v>1</v>
          </cell>
        </row>
        <row r="368">
          <cell r="J368">
            <v>1</v>
          </cell>
        </row>
        <row r="369">
          <cell r="J369">
            <v>1</v>
          </cell>
        </row>
        <row r="370">
          <cell r="J370">
            <v>1</v>
          </cell>
        </row>
        <row r="371">
          <cell r="J371">
            <v>1</v>
          </cell>
        </row>
        <row r="372">
          <cell r="J372">
            <v>1</v>
          </cell>
        </row>
        <row r="373">
          <cell r="J373">
            <v>1</v>
          </cell>
        </row>
        <row r="374">
          <cell r="J374">
            <v>1</v>
          </cell>
        </row>
        <row r="375">
          <cell r="J375">
            <v>1</v>
          </cell>
        </row>
        <row r="376">
          <cell r="J376">
            <v>1</v>
          </cell>
        </row>
        <row r="377">
          <cell r="J377">
            <v>1</v>
          </cell>
        </row>
        <row r="378">
          <cell r="J378">
            <v>1</v>
          </cell>
        </row>
        <row r="379">
          <cell r="J379">
            <v>1</v>
          </cell>
        </row>
        <row r="380">
          <cell r="J380">
            <v>1</v>
          </cell>
        </row>
        <row r="381">
          <cell r="J381">
            <v>1</v>
          </cell>
        </row>
        <row r="382">
          <cell r="J382">
            <v>1</v>
          </cell>
        </row>
        <row r="383">
          <cell r="J383">
            <v>1</v>
          </cell>
        </row>
        <row r="384">
          <cell r="J384">
            <v>1</v>
          </cell>
        </row>
        <row r="385">
          <cell r="J385">
            <v>1</v>
          </cell>
        </row>
        <row r="386">
          <cell r="J386">
            <v>1</v>
          </cell>
        </row>
        <row r="387">
          <cell r="J387">
            <v>1</v>
          </cell>
        </row>
        <row r="388">
          <cell r="J388">
            <v>1</v>
          </cell>
        </row>
        <row r="389">
          <cell r="J389">
            <v>1</v>
          </cell>
        </row>
        <row r="390">
          <cell r="J390">
            <v>1</v>
          </cell>
        </row>
        <row r="391">
          <cell r="J391">
            <v>1</v>
          </cell>
        </row>
        <row r="392">
          <cell r="J392">
            <v>1</v>
          </cell>
        </row>
        <row r="393">
          <cell r="J393">
            <v>1</v>
          </cell>
        </row>
        <row r="394">
          <cell r="J394">
            <v>1</v>
          </cell>
        </row>
        <row r="395">
          <cell r="J395">
            <v>1</v>
          </cell>
        </row>
        <row r="396">
          <cell r="J396">
            <v>1</v>
          </cell>
        </row>
        <row r="397">
          <cell r="J397">
            <v>1</v>
          </cell>
        </row>
        <row r="398">
          <cell r="J398">
            <v>1</v>
          </cell>
        </row>
        <row r="399">
          <cell r="J399">
            <v>1</v>
          </cell>
        </row>
        <row r="400">
          <cell r="J400">
            <v>1</v>
          </cell>
        </row>
        <row r="401">
          <cell r="J401">
            <v>1</v>
          </cell>
        </row>
        <row r="402">
          <cell r="J402">
            <v>1</v>
          </cell>
        </row>
        <row r="403">
          <cell r="J403">
            <v>1</v>
          </cell>
        </row>
        <row r="404">
          <cell r="J404">
            <v>1</v>
          </cell>
        </row>
        <row r="405">
          <cell r="J405">
            <v>1</v>
          </cell>
        </row>
        <row r="406">
          <cell r="J406">
            <v>1</v>
          </cell>
        </row>
        <row r="407">
          <cell r="J407">
            <v>1</v>
          </cell>
        </row>
        <row r="408">
          <cell r="J408">
            <v>1</v>
          </cell>
        </row>
        <row r="409">
          <cell r="J409">
            <v>1</v>
          </cell>
        </row>
        <row r="410">
          <cell r="J410">
            <v>1</v>
          </cell>
        </row>
        <row r="411">
          <cell r="J411">
            <v>1</v>
          </cell>
        </row>
        <row r="412">
          <cell r="J412">
            <v>1</v>
          </cell>
        </row>
        <row r="413">
          <cell r="J413">
            <v>1</v>
          </cell>
        </row>
        <row r="414">
          <cell r="J414">
            <v>1</v>
          </cell>
        </row>
        <row r="415">
          <cell r="J415">
            <v>1</v>
          </cell>
        </row>
        <row r="416">
          <cell r="J416">
            <v>1</v>
          </cell>
        </row>
        <row r="417">
          <cell r="J417">
            <v>1</v>
          </cell>
        </row>
        <row r="418">
          <cell r="J418">
            <v>1</v>
          </cell>
        </row>
        <row r="419">
          <cell r="J419">
            <v>1</v>
          </cell>
        </row>
        <row r="420">
          <cell r="J420">
            <v>1</v>
          </cell>
        </row>
        <row r="421">
          <cell r="J421">
            <v>1</v>
          </cell>
        </row>
        <row r="422">
          <cell r="J422">
            <v>1</v>
          </cell>
        </row>
        <row r="423">
          <cell r="J423">
            <v>1</v>
          </cell>
        </row>
        <row r="424">
          <cell r="J424">
            <v>1</v>
          </cell>
        </row>
        <row r="425">
          <cell r="J425">
            <v>1</v>
          </cell>
        </row>
        <row r="426">
          <cell r="J426">
            <v>1</v>
          </cell>
        </row>
        <row r="427">
          <cell r="J427">
            <v>1</v>
          </cell>
        </row>
        <row r="428">
          <cell r="J428">
            <v>1</v>
          </cell>
        </row>
        <row r="429">
          <cell r="J429">
            <v>1</v>
          </cell>
        </row>
        <row r="430">
          <cell r="J430">
            <v>1</v>
          </cell>
        </row>
        <row r="431">
          <cell r="J431">
            <v>1</v>
          </cell>
        </row>
        <row r="432">
          <cell r="J432">
            <v>1</v>
          </cell>
        </row>
        <row r="433">
          <cell r="J433">
            <v>1</v>
          </cell>
        </row>
        <row r="434">
          <cell r="J434">
            <v>1</v>
          </cell>
        </row>
        <row r="435">
          <cell r="J435">
            <v>1</v>
          </cell>
        </row>
        <row r="436">
          <cell r="J436">
            <v>1</v>
          </cell>
        </row>
        <row r="437">
          <cell r="J437">
            <v>1</v>
          </cell>
        </row>
        <row r="438">
          <cell r="J438">
            <v>1</v>
          </cell>
        </row>
        <row r="439">
          <cell r="J439">
            <v>1</v>
          </cell>
        </row>
        <row r="440">
          <cell r="J440">
            <v>1</v>
          </cell>
        </row>
        <row r="441">
          <cell r="J441">
            <v>1</v>
          </cell>
        </row>
        <row r="442">
          <cell r="J442">
            <v>1</v>
          </cell>
        </row>
        <row r="443">
          <cell r="J443">
            <v>1</v>
          </cell>
        </row>
        <row r="444">
          <cell r="J444">
            <v>1</v>
          </cell>
        </row>
        <row r="445">
          <cell r="J445">
            <v>1</v>
          </cell>
        </row>
        <row r="446">
          <cell r="J446">
            <v>1</v>
          </cell>
        </row>
        <row r="447">
          <cell r="J447">
            <v>1</v>
          </cell>
        </row>
        <row r="448">
          <cell r="J448">
            <v>1</v>
          </cell>
        </row>
        <row r="449">
          <cell r="J449">
            <v>1</v>
          </cell>
        </row>
        <row r="450">
          <cell r="J450">
            <v>1</v>
          </cell>
        </row>
        <row r="451">
          <cell r="J451">
            <v>1</v>
          </cell>
        </row>
        <row r="452">
          <cell r="J452">
            <v>1</v>
          </cell>
        </row>
        <row r="453">
          <cell r="J453">
            <v>1</v>
          </cell>
        </row>
        <row r="454">
          <cell r="J454">
            <v>1</v>
          </cell>
        </row>
        <row r="455">
          <cell r="J455">
            <v>1</v>
          </cell>
        </row>
        <row r="456">
          <cell r="J456">
            <v>1</v>
          </cell>
        </row>
        <row r="457">
          <cell r="J457">
            <v>1</v>
          </cell>
        </row>
        <row r="458">
          <cell r="J458">
            <v>1</v>
          </cell>
        </row>
        <row r="459">
          <cell r="J459">
            <v>1</v>
          </cell>
        </row>
        <row r="460">
          <cell r="J460">
            <v>1</v>
          </cell>
        </row>
        <row r="461">
          <cell r="J461">
            <v>1</v>
          </cell>
        </row>
        <row r="462">
          <cell r="J462">
            <v>1</v>
          </cell>
        </row>
        <row r="463">
          <cell r="J463">
            <v>1</v>
          </cell>
        </row>
        <row r="464">
          <cell r="J464">
            <v>1</v>
          </cell>
        </row>
        <row r="465">
          <cell r="J465">
            <v>1</v>
          </cell>
        </row>
        <row r="466">
          <cell r="J466">
            <v>1</v>
          </cell>
        </row>
        <row r="467">
          <cell r="J467">
            <v>1</v>
          </cell>
        </row>
        <row r="468">
          <cell r="J468">
            <v>1</v>
          </cell>
        </row>
        <row r="469">
          <cell r="J469">
            <v>1</v>
          </cell>
        </row>
        <row r="470">
          <cell r="J470">
            <v>1</v>
          </cell>
        </row>
        <row r="471">
          <cell r="J471">
            <v>1</v>
          </cell>
        </row>
        <row r="472">
          <cell r="J472">
            <v>1</v>
          </cell>
        </row>
        <row r="473">
          <cell r="J473">
            <v>1</v>
          </cell>
        </row>
        <row r="474">
          <cell r="J474">
            <v>1</v>
          </cell>
        </row>
        <row r="475">
          <cell r="J475">
            <v>1</v>
          </cell>
        </row>
        <row r="476">
          <cell r="J476">
            <v>1</v>
          </cell>
        </row>
        <row r="477">
          <cell r="J477">
            <v>1</v>
          </cell>
        </row>
        <row r="478">
          <cell r="J478">
            <v>1</v>
          </cell>
        </row>
        <row r="479">
          <cell r="J479">
            <v>1</v>
          </cell>
        </row>
        <row r="480">
          <cell r="J480">
            <v>1</v>
          </cell>
        </row>
        <row r="481">
          <cell r="J481">
            <v>1</v>
          </cell>
        </row>
        <row r="482">
          <cell r="J482">
            <v>1</v>
          </cell>
        </row>
        <row r="483">
          <cell r="J483">
            <v>1</v>
          </cell>
        </row>
        <row r="484">
          <cell r="J484">
            <v>1</v>
          </cell>
        </row>
        <row r="485">
          <cell r="J485">
            <v>1</v>
          </cell>
        </row>
        <row r="486">
          <cell r="J486">
            <v>1</v>
          </cell>
        </row>
        <row r="487">
          <cell r="J487">
            <v>1</v>
          </cell>
        </row>
        <row r="488">
          <cell r="J488">
            <v>1</v>
          </cell>
        </row>
        <row r="489">
          <cell r="J489">
            <v>1</v>
          </cell>
        </row>
        <row r="490">
          <cell r="J490">
            <v>1</v>
          </cell>
        </row>
        <row r="491">
          <cell r="J491">
            <v>1</v>
          </cell>
        </row>
        <row r="492">
          <cell r="J492">
            <v>1</v>
          </cell>
        </row>
        <row r="493">
          <cell r="J493">
            <v>1</v>
          </cell>
        </row>
        <row r="494">
          <cell r="J494">
            <v>1</v>
          </cell>
        </row>
        <row r="495">
          <cell r="J495">
            <v>1</v>
          </cell>
        </row>
        <row r="496">
          <cell r="J496">
            <v>1</v>
          </cell>
        </row>
        <row r="497">
          <cell r="J497">
            <v>1</v>
          </cell>
        </row>
        <row r="498">
          <cell r="J498">
            <v>1</v>
          </cell>
        </row>
        <row r="499">
          <cell r="J499">
            <v>1</v>
          </cell>
        </row>
        <row r="500">
          <cell r="J500">
            <v>1</v>
          </cell>
        </row>
        <row r="501">
          <cell r="J501">
            <v>1</v>
          </cell>
        </row>
        <row r="502">
          <cell r="J502">
            <v>1</v>
          </cell>
        </row>
        <row r="503">
          <cell r="J503">
            <v>1</v>
          </cell>
        </row>
        <row r="504">
          <cell r="J504">
            <v>1</v>
          </cell>
        </row>
        <row r="505">
          <cell r="J505">
            <v>1</v>
          </cell>
        </row>
        <row r="506">
          <cell r="J506">
            <v>1</v>
          </cell>
        </row>
        <row r="507">
          <cell r="J507">
            <v>1</v>
          </cell>
        </row>
        <row r="508">
          <cell r="J508">
            <v>1</v>
          </cell>
        </row>
        <row r="509">
          <cell r="J509">
            <v>1</v>
          </cell>
        </row>
        <row r="510">
          <cell r="J510">
            <v>1</v>
          </cell>
        </row>
        <row r="511">
          <cell r="J511">
            <v>1</v>
          </cell>
        </row>
        <row r="512">
          <cell r="J512">
            <v>1</v>
          </cell>
        </row>
        <row r="513">
          <cell r="J513">
            <v>1</v>
          </cell>
        </row>
        <row r="514">
          <cell r="J514">
            <v>1</v>
          </cell>
        </row>
        <row r="515">
          <cell r="J515">
            <v>1</v>
          </cell>
        </row>
        <row r="516">
          <cell r="J516">
            <v>1</v>
          </cell>
        </row>
        <row r="517">
          <cell r="J517">
            <v>1</v>
          </cell>
        </row>
        <row r="518">
          <cell r="J518">
            <v>1</v>
          </cell>
        </row>
        <row r="519">
          <cell r="J519">
            <v>1</v>
          </cell>
        </row>
        <row r="520">
          <cell r="J520">
            <v>1</v>
          </cell>
        </row>
        <row r="521">
          <cell r="J521">
            <v>1</v>
          </cell>
        </row>
        <row r="522">
          <cell r="J522">
            <v>1</v>
          </cell>
        </row>
        <row r="523">
          <cell r="J523">
            <v>1</v>
          </cell>
        </row>
        <row r="524">
          <cell r="J524">
            <v>1</v>
          </cell>
        </row>
        <row r="525">
          <cell r="J525">
            <v>1</v>
          </cell>
        </row>
        <row r="526">
          <cell r="J526">
            <v>1</v>
          </cell>
        </row>
        <row r="527">
          <cell r="J527">
            <v>1</v>
          </cell>
        </row>
        <row r="528">
          <cell r="J528">
            <v>1</v>
          </cell>
        </row>
        <row r="529">
          <cell r="J529">
            <v>1</v>
          </cell>
        </row>
        <row r="530">
          <cell r="J530">
            <v>1</v>
          </cell>
        </row>
        <row r="531">
          <cell r="J531">
            <v>1</v>
          </cell>
        </row>
        <row r="532">
          <cell r="J532">
            <v>1</v>
          </cell>
        </row>
        <row r="533">
          <cell r="J533">
            <v>1</v>
          </cell>
        </row>
        <row r="534">
          <cell r="J534">
            <v>1</v>
          </cell>
        </row>
        <row r="535">
          <cell r="J535">
            <v>1</v>
          </cell>
        </row>
        <row r="536">
          <cell r="J536">
            <v>1</v>
          </cell>
        </row>
        <row r="537">
          <cell r="J537">
            <v>1</v>
          </cell>
        </row>
        <row r="538">
          <cell r="J538">
            <v>1</v>
          </cell>
        </row>
        <row r="539">
          <cell r="J539">
            <v>1</v>
          </cell>
        </row>
        <row r="540">
          <cell r="J540">
            <v>1</v>
          </cell>
        </row>
        <row r="541">
          <cell r="J541">
            <v>1</v>
          </cell>
        </row>
        <row r="542">
          <cell r="J542">
            <v>1</v>
          </cell>
        </row>
        <row r="543">
          <cell r="J543">
            <v>1</v>
          </cell>
        </row>
        <row r="544">
          <cell r="J544">
            <v>1</v>
          </cell>
        </row>
        <row r="545">
          <cell r="J545">
            <v>1</v>
          </cell>
        </row>
        <row r="546">
          <cell r="J546">
            <v>1</v>
          </cell>
        </row>
        <row r="547">
          <cell r="J547">
            <v>1</v>
          </cell>
        </row>
        <row r="548">
          <cell r="J548">
            <v>1</v>
          </cell>
        </row>
        <row r="549">
          <cell r="J549">
            <v>1</v>
          </cell>
        </row>
        <row r="550">
          <cell r="J550">
            <v>1</v>
          </cell>
        </row>
        <row r="551">
          <cell r="J551">
            <v>1</v>
          </cell>
        </row>
        <row r="552">
          <cell r="J552">
            <v>1</v>
          </cell>
        </row>
        <row r="553">
          <cell r="J553">
            <v>1</v>
          </cell>
        </row>
        <row r="554">
          <cell r="J554">
            <v>1</v>
          </cell>
        </row>
        <row r="555">
          <cell r="J555">
            <v>1</v>
          </cell>
        </row>
        <row r="556">
          <cell r="J556">
            <v>1</v>
          </cell>
        </row>
        <row r="557">
          <cell r="J557">
            <v>1</v>
          </cell>
        </row>
        <row r="558">
          <cell r="J558">
            <v>1</v>
          </cell>
        </row>
        <row r="559">
          <cell r="J559">
            <v>1</v>
          </cell>
        </row>
        <row r="560">
          <cell r="J560">
            <v>1</v>
          </cell>
        </row>
        <row r="561">
          <cell r="J561">
            <v>1</v>
          </cell>
        </row>
        <row r="562">
          <cell r="J562">
            <v>1</v>
          </cell>
        </row>
        <row r="563">
          <cell r="J563">
            <v>1</v>
          </cell>
        </row>
        <row r="564">
          <cell r="J564">
            <v>1</v>
          </cell>
        </row>
        <row r="565">
          <cell r="J565">
            <v>1</v>
          </cell>
        </row>
        <row r="566">
          <cell r="J566">
            <v>1</v>
          </cell>
        </row>
        <row r="567">
          <cell r="J567">
            <v>1</v>
          </cell>
        </row>
        <row r="568">
          <cell r="J568">
            <v>1</v>
          </cell>
        </row>
        <row r="569">
          <cell r="J569">
            <v>1</v>
          </cell>
        </row>
        <row r="570">
          <cell r="J570">
            <v>1</v>
          </cell>
        </row>
        <row r="571">
          <cell r="J571">
            <v>1</v>
          </cell>
        </row>
        <row r="572">
          <cell r="J572">
            <v>1</v>
          </cell>
        </row>
        <row r="573">
          <cell r="J573">
            <v>1</v>
          </cell>
        </row>
        <row r="574">
          <cell r="J574">
            <v>1</v>
          </cell>
        </row>
        <row r="575">
          <cell r="J575">
            <v>1</v>
          </cell>
        </row>
        <row r="576">
          <cell r="J576">
            <v>1</v>
          </cell>
        </row>
        <row r="577">
          <cell r="J577">
            <v>1</v>
          </cell>
        </row>
        <row r="578">
          <cell r="J578">
            <v>1</v>
          </cell>
        </row>
        <row r="579">
          <cell r="J579">
            <v>1</v>
          </cell>
        </row>
        <row r="580">
          <cell r="J580">
            <v>1</v>
          </cell>
        </row>
        <row r="581">
          <cell r="J581">
            <v>1</v>
          </cell>
        </row>
        <row r="582">
          <cell r="J582">
            <v>1</v>
          </cell>
        </row>
        <row r="583">
          <cell r="J583">
            <v>1</v>
          </cell>
        </row>
        <row r="584">
          <cell r="J584">
            <v>1</v>
          </cell>
        </row>
        <row r="585">
          <cell r="J585">
            <v>1</v>
          </cell>
        </row>
        <row r="586">
          <cell r="J586">
            <v>1</v>
          </cell>
        </row>
        <row r="587">
          <cell r="J587">
            <v>1</v>
          </cell>
        </row>
        <row r="588">
          <cell r="J588">
            <v>1</v>
          </cell>
        </row>
        <row r="589">
          <cell r="J589">
            <v>1</v>
          </cell>
        </row>
        <row r="590">
          <cell r="J590">
            <v>1</v>
          </cell>
        </row>
        <row r="591">
          <cell r="J591">
            <v>1</v>
          </cell>
        </row>
        <row r="592">
          <cell r="J592">
            <v>1</v>
          </cell>
        </row>
        <row r="593">
          <cell r="J593">
            <v>1</v>
          </cell>
        </row>
        <row r="594">
          <cell r="J594">
            <v>1</v>
          </cell>
        </row>
        <row r="595">
          <cell r="J595">
            <v>1</v>
          </cell>
        </row>
        <row r="596">
          <cell r="J596">
            <v>1</v>
          </cell>
        </row>
        <row r="597">
          <cell r="J597">
            <v>1</v>
          </cell>
        </row>
        <row r="598">
          <cell r="J598">
            <v>1</v>
          </cell>
        </row>
        <row r="599">
          <cell r="J599">
            <v>1</v>
          </cell>
        </row>
        <row r="600">
          <cell r="J600">
            <v>1</v>
          </cell>
        </row>
        <row r="601">
          <cell r="J601">
            <v>1</v>
          </cell>
        </row>
        <row r="602">
          <cell r="J602">
            <v>1</v>
          </cell>
        </row>
        <row r="603">
          <cell r="J603">
            <v>1</v>
          </cell>
        </row>
        <row r="604">
          <cell r="J604">
            <v>1</v>
          </cell>
        </row>
        <row r="605">
          <cell r="J605">
            <v>1</v>
          </cell>
        </row>
        <row r="606">
          <cell r="J606">
            <v>1</v>
          </cell>
        </row>
        <row r="607">
          <cell r="J607">
            <v>1</v>
          </cell>
        </row>
        <row r="608">
          <cell r="J608">
            <v>1</v>
          </cell>
        </row>
        <row r="609">
          <cell r="J609">
            <v>1</v>
          </cell>
        </row>
        <row r="610">
          <cell r="J610">
            <v>1</v>
          </cell>
        </row>
        <row r="611">
          <cell r="J611">
            <v>1</v>
          </cell>
        </row>
        <row r="612">
          <cell r="J612">
            <v>1</v>
          </cell>
        </row>
        <row r="613">
          <cell r="J613">
            <v>1</v>
          </cell>
        </row>
        <row r="614">
          <cell r="J614">
            <v>1</v>
          </cell>
        </row>
        <row r="615">
          <cell r="J615">
            <v>1</v>
          </cell>
        </row>
        <row r="616">
          <cell r="J616">
            <v>1</v>
          </cell>
        </row>
        <row r="617">
          <cell r="J617">
            <v>1</v>
          </cell>
        </row>
        <row r="618">
          <cell r="J618">
            <v>1</v>
          </cell>
        </row>
        <row r="619">
          <cell r="J619">
            <v>1</v>
          </cell>
        </row>
        <row r="620">
          <cell r="J620">
            <v>1</v>
          </cell>
        </row>
        <row r="621">
          <cell r="J621">
            <v>1</v>
          </cell>
        </row>
        <row r="622">
          <cell r="J622">
            <v>1</v>
          </cell>
        </row>
        <row r="623">
          <cell r="J623">
            <v>1</v>
          </cell>
        </row>
        <row r="624">
          <cell r="J624">
            <v>1</v>
          </cell>
        </row>
        <row r="625">
          <cell r="J625">
            <v>1</v>
          </cell>
        </row>
        <row r="626">
          <cell r="J626">
            <v>1</v>
          </cell>
        </row>
        <row r="627">
          <cell r="J627">
            <v>1</v>
          </cell>
        </row>
        <row r="628">
          <cell r="J628">
            <v>1</v>
          </cell>
        </row>
        <row r="629">
          <cell r="J629">
            <v>1</v>
          </cell>
        </row>
        <row r="630">
          <cell r="J630">
            <v>1</v>
          </cell>
        </row>
        <row r="631">
          <cell r="J631">
            <v>1</v>
          </cell>
        </row>
        <row r="632">
          <cell r="J632">
            <v>1</v>
          </cell>
        </row>
        <row r="633">
          <cell r="J633">
            <v>1</v>
          </cell>
        </row>
        <row r="634">
          <cell r="J634">
            <v>1</v>
          </cell>
        </row>
        <row r="635">
          <cell r="J635">
            <v>1</v>
          </cell>
        </row>
        <row r="636">
          <cell r="J636">
            <v>1</v>
          </cell>
        </row>
        <row r="637">
          <cell r="J637">
            <v>1</v>
          </cell>
        </row>
        <row r="638">
          <cell r="J638">
            <v>1</v>
          </cell>
        </row>
        <row r="639">
          <cell r="J639">
            <v>1</v>
          </cell>
        </row>
        <row r="640">
          <cell r="J640">
            <v>1</v>
          </cell>
        </row>
        <row r="641">
          <cell r="J641">
            <v>1</v>
          </cell>
        </row>
        <row r="642">
          <cell r="J642">
            <v>1</v>
          </cell>
        </row>
        <row r="643">
          <cell r="J643">
            <v>1</v>
          </cell>
        </row>
        <row r="644">
          <cell r="J644">
            <v>1</v>
          </cell>
        </row>
        <row r="645">
          <cell r="J645">
            <v>1</v>
          </cell>
        </row>
        <row r="646">
          <cell r="J646">
            <v>1</v>
          </cell>
        </row>
        <row r="647">
          <cell r="J647">
            <v>1</v>
          </cell>
        </row>
        <row r="648">
          <cell r="J648">
            <v>1</v>
          </cell>
        </row>
        <row r="649">
          <cell r="J649">
            <v>1</v>
          </cell>
        </row>
        <row r="650">
          <cell r="J650">
            <v>1</v>
          </cell>
        </row>
        <row r="651">
          <cell r="J651">
            <v>1</v>
          </cell>
        </row>
        <row r="652">
          <cell r="J652">
            <v>1</v>
          </cell>
        </row>
        <row r="653">
          <cell r="J653">
            <v>1</v>
          </cell>
        </row>
        <row r="654">
          <cell r="J654">
            <v>1</v>
          </cell>
        </row>
        <row r="655">
          <cell r="J655">
            <v>1</v>
          </cell>
        </row>
        <row r="656">
          <cell r="J656">
            <v>1</v>
          </cell>
        </row>
        <row r="657">
          <cell r="J657">
            <v>1</v>
          </cell>
        </row>
        <row r="658">
          <cell r="J658">
            <v>1</v>
          </cell>
        </row>
        <row r="659">
          <cell r="J659">
            <v>1</v>
          </cell>
        </row>
        <row r="660">
          <cell r="J660">
            <v>1</v>
          </cell>
        </row>
        <row r="661">
          <cell r="J661">
            <v>1</v>
          </cell>
        </row>
        <row r="662">
          <cell r="J662">
            <v>1</v>
          </cell>
        </row>
        <row r="663">
          <cell r="J663">
            <v>1</v>
          </cell>
        </row>
        <row r="664">
          <cell r="J664">
            <v>1</v>
          </cell>
        </row>
        <row r="665">
          <cell r="J665">
            <v>1</v>
          </cell>
        </row>
        <row r="666">
          <cell r="J666">
            <v>1</v>
          </cell>
        </row>
        <row r="667">
          <cell r="J667">
            <v>1</v>
          </cell>
        </row>
        <row r="668">
          <cell r="J668">
            <v>1</v>
          </cell>
        </row>
        <row r="669">
          <cell r="J669">
            <v>1</v>
          </cell>
        </row>
        <row r="670">
          <cell r="J670">
            <v>1</v>
          </cell>
        </row>
        <row r="671">
          <cell r="J671">
            <v>1</v>
          </cell>
        </row>
        <row r="672">
          <cell r="J672">
            <v>1</v>
          </cell>
        </row>
        <row r="673">
          <cell r="J673">
            <v>1</v>
          </cell>
        </row>
        <row r="674">
          <cell r="J674">
            <v>1</v>
          </cell>
        </row>
        <row r="675">
          <cell r="J675">
            <v>1</v>
          </cell>
        </row>
        <row r="676">
          <cell r="J676">
            <v>1</v>
          </cell>
        </row>
        <row r="677">
          <cell r="J677">
            <v>1</v>
          </cell>
        </row>
        <row r="678">
          <cell r="J678">
            <v>1</v>
          </cell>
        </row>
        <row r="679">
          <cell r="J679">
            <v>1</v>
          </cell>
        </row>
        <row r="680">
          <cell r="J680">
            <v>1</v>
          </cell>
        </row>
        <row r="681">
          <cell r="J681">
            <v>1</v>
          </cell>
        </row>
        <row r="682">
          <cell r="J682">
            <v>1</v>
          </cell>
        </row>
        <row r="683">
          <cell r="J683">
            <v>1</v>
          </cell>
        </row>
      </sheetData>
      <sheetData sheetId="2">
        <row r="5">
          <cell r="V5">
            <v>0</v>
          </cell>
          <cell r="AA5">
            <v>0</v>
          </cell>
          <cell r="AE5">
            <v>0</v>
          </cell>
        </row>
        <row r="12">
          <cell r="V12">
            <v>0</v>
          </cell>
        </row>
      </sheetData>
      <sheetData sheetId="3" refreshError="1"/>
      <sheetData sheetId="4">
        <row r="5">
          <cell r="R5">
            <v>36</v>
          </cell>
          <cell r="T5" t="str">
            <v>Cosmetics</v>
          </cell>
          <cell r="U5">
            <v>0</v>
          </cell>
          <cell r="V5">
            <v>0.55000000000000004</v>
          </cell>
          <cell r="W5">
            <v>0</v>
          </cell>
          <cell r="X5">
            <v>0</v>
          </cell>
        </row>
        <row r="6">
          <cell r="T6" t="str">
            <v>Dietary Supplements</v>
          </cell>
          <cell r="U6">
            <v>0.55000000000000004</v>
          </cell>
          <cell r="V6">
            <v>0.69</v>
          </cell>
          <cell r="W6">
            <v>0</v>
          </cell>
          <cell r="X6">
            <v>0</v>
          </cell>
        </row>
        <row r="7">
          <cell r="T7" t="str">
            <v>Foods</v>
          </cell>
          <cell r="U7">
            <v>0</v>
          </cell>
          <cell r="V7">
            <v>0.43</v>
          </cell>
          <cell r="W7">
            <v>0</v>
          </cell>
          <cell r="X7">
            <v>0</v>
          </cell>
        </row>
        <row r="8">
          <cell r="T8" t="str">
            <v>Medical Devices</v>
          </cell>
          <cell r="U8">
            <v>0.55000000000000004</v>
          </cell>
          <cell r="V8">
            <v>0.69</v>
          </cell>
          <cell r="W8">
            <v>0</v>
          </cell>
          <cell r="X8">
            <v>0</v>
          </cell>
        </row>
        <row r="9">
          <cell r="T9" t="str">
            <v>OTCs</v>
          </cell>
          <cell r="U9">
            <v>0.55000000000000004</v>
          </cell>
          <cell r="V9">
            <v>0.69</v>
          </cell>
          <cell r="W9">
            <v>0</v>
          </cell>
          <cell r="X9">
            <v>0</v>
          </cell>
        </row>
        <row r="10">
          <cell r="T10" t="str">
            <v>Pet Foods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</row>
        <row r="11">
          <cell r="T11" t="str">
            <v>Tobacco Products</v>
          </cell>
          <cell r="U11">
            <v>0.55000000000000004</v>
          </cell>
          <cell r="V11">
            <v>0.69</v>
          </cell>
          <cell r="W11">
            <v>0</v>
          </cell>
          <cell r="X11">
            <v>0</v>
          </cell>
        </row>
      </sheetData>
      <sheetData sheetId="5" refreshError="1"/>
      <sheetData sheetId="6" refreshError="1"/>
      <sheetData sheetId="7"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H35">
            <v>2</v>
          </cell>
        </row>
      </sheetData>
      <sheetData sheetId="8" refreshError="1"/>
      <sheetData sheetId="9">
        <row r="5">
          <cell r="J5">
            <v>36</v>
          </cell>
          <cell r="N5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19" sqref="F19"/>
    </sheetView>
  </sheetViews>
  <sheetFormatPr defaultRowHeight="15" x14ac:dyDescent="0.25"/>
  <cols>
    <col min="1" max="1" width="29.85546875" bestFit="1" customWidth="1"/>
    <col min="2" max="2" width="13.85546875" customWidth="1"/>
    <col min="3" max="3" width="14.42578125" customWidth="1"/>
    <col min="4" max="4" width="12.5703125" bestFit="1" customWidth="1"/>
  </cols>
  <sheetData>
    <row r="1" spans="1:5" x14ac:dyDescent="0.25">
      <c r="A1" t="s">
        <v>22</v>
      </c>
      <c r="B1">
        <f>SOP!B1</f>
        <v>10</v>
      </c>
    </row>
    <row r="2" spans="1:5" x14ac:dyDescent="0.25">
      <c r="A2" t="s">
        <v>16</v>
      </c>
      <c r="B2" s="13">
        <f ca="1">_xll.RiskTriang(C2,D2,E2)</f>
        <v>84.333333333333329</v>
      </c>
      <c r="C2">
        <v>68</v>
      </c>
      <c r="D2">
        <v>75</v>
      </c>
      <c r="E2">
        <v>110</v>
      </c>
    </row>
    <row r="3" spans="1:5" x14ac:dyDescent="0.25">
      <c r="A3" t="s">
        <v>25</v>
      </c>
      <c r="B3" s="13">
        <f>22.35+B7*10/60</f>
        <v>27.807980800365709</v>
      </c>
      <c r="C3" s="14">
        <f>C2+$B$3</f>
        <v>95.807980800365712</v>
      </c>
      <c r="D3" s="14">
        <f>D2+$B$3</f>
        <v>102.80798080036571</v>
      </c>
      <c r="E3" s="14">
        <f>E2+$B$3</f>
        <v>137.8079808003657</v>
      </c>
    </row>
    <row r="5" spans="1:5" x14ac:dyDescent="0.25">
      <c r="A5" t="s">
        <v>18</v>
      </c>
      <c r="B5" s="13">
        <v>11</v>
      </c>
    </row>
    <row r="6" spans="1:5" x14ac:dyDescent="0.25">
      <c r="A6" t="s">
        <v>27</v>
      </c>
      <c r="B6" s="15">
        <v>10</v>
      </c>
    </row>
    <row r="7" spans="1:5" x14ac:dyDescent="0.25">
      <c r="A7" t="s">
        <v>28</v>
      </c>
      <c r="B7" s="13">
        <f>'Wage and Summary'!C3</f>
        <v>32.747884802194243</v>
      </c>
    </row>
    <row r="8" spans="1:5" x14ac:dyDescent="0.25">
      <c r="B8" s="13"/>
    </row>
    <row r="9" spans="1:5" x14ac:dyDescent="0.25">
      <c r="A9" t="s">
        <v>26</v>
      </c>
      <c r="B9" s="16">
        <f ca="1">B2+B3</f>
        <v>112.14131413369904</v>
      </c>
    </row>
    <row r="10" spans="1:5" x14ac:dyDescent="0.25">
      <c r="A10" t="s">
        <v>29</v>
      </c>
      <c r="B10" s="16">
        <f>B5+(B7*B6/60)</f>
        <v>16.457980800365707</v>
      </c>
    </row>
    <row r="11" spans="1:5" x14ac:dyDescent="0.25">
      <c r="A11" t="s">
        <v>142</v>
      </c>
      <c r="C11">
        <v>2</v>
      </c>
    </row>
    <row r="12" spans="1:5" x14ac:dyDescent="0.25">
      <c r="A12" t="s">
        <v>23</v>
      </c>
      <c r="D12">
        <v>1250</v>
      </c>
    </row>
    <row r="14" spans="1:5" x14ac:dyDescent="0.25">
      <c r="B14" t="s">
        <v>156</v>
      </c>
      <c r="C14" t="s">
        <v>155</v>
      </c>
      <c r="D14" t="s">
        <v>126</v>
      </c>
    </row>
    <row r="15" spans="1:5" x14ac:dyDescent="0.25">
      <c r="A15" t="s">
        <v>14</v>
      </c>
    </row>
    <row r="16" spans="1:5" x14ac:dyDescent="0.25">
      <c r="A16" t="s">
        <v>15</v>
      </c>
      <c r="B16">
        <f ca="1">_xll.RiskIntUniform(2,12)</f>
        <v>7</v>
      </c>
      <c r="C16">
        <f ca="1">B16*$C$11</f>
        <v>14</v>
      </c>
      <c r="D16">
        <f ca="1">C16*$D$12</f>
        <v>17500</v>
      </c>
    </row>
    <row r="17" spans="1:4" x14ac:dyDescent="0.25">
      <c r="A17" t="s">
        <v>24</v>
      </c>
      <c r="B17" s="9">
        <f ca="1">B16*B9</f>
        <v>784.98919893589323</v>
      </c>
      <c r="C17" s="9">
        <f t="shared" ref="C17:C31" ca="1" si="0">B17*$C$11</f>
        <v>1569.9783978717865</v>
      </c>
      <c r="D17" s="9">
        <f t="shared" ref="D17:D31" ca="1" si="1">C17*$D$12</f>
        <v>1962472.9973397332</v>
      </c>
    </row>
    <row r="18" spans="1:4" x14ac:dyDescent="0.25">
      <c r="A18" t="s">
        <v>17</v>
      </c>
      <c r="B18" s="2">
        <f ca="1">_xll.RiskTriang(1000,2500,10000)</f>
        <v>4500</v>
      </c>
      <c r="C18" s="9">
        <f t="shared" ca="1" si="0"/>
        <v>9000</v>
      </c>
      <c r="D18" s="9">
        <f t="shared" ca="1" si="1"/>
        <v>11250000</v>
      </c>
    </row>
    <row r="19" spans="1:4" x14ac:dyDescent="0.25">
      <c r="A19" t="s">
        <v>32</v>
      </c>
      <c r="B19" s="2">
        <f ca="1">B18+B17</f>
        <v>5284.989198935893</v>
      </c>
      <c r="C19" s="9">
        <f t="shared" ca="1" si="0"/>
        <v>10569.978397871786</v>
      </c>
      <c r="D19" s="9">
        <f t="shared" ca="1" si="1"/>
        <v>13212472.997339733</v>
      </c>
    </row>
    <row r="20" spans="1:4" x14ac:dyDescent="0.25">
      <c r="A20" t="s">
        <v>21</v>
      </c>
      <c r="C20" s="9"/>
      <c r="D20" s="9"/>
    </row>
    <row r="21" spans="1:4" x14ac:dyDescent="0.25">
      <c r="A21" s="12">
        <v>0.03</v>
      </c>
      <c r="B21" s="11">
        <f ca="1">-PMT(A21,$B$1,$B$19)</f>
        <v>619.56196119405126</v>
      </c>
      <c r="C21" s="9">
        <f t="shared" ca="1" si="0"/>
        <v>1239.1239223881025</v>
      </c>
      <c r="D21" s="9">
        <f t="shared" ca="1" si="1"/>
        <v>1548904.9029851281</v>
      </c>
    </row>
    <row r="22" spans="1:4" x14ac:dyDescent="0.25">
      <c r="A22" s="12">
        <v>7.0000000000000007E-2</v>
      </c>
      <c r="B22" s="11">
        <f ca="1">-PMT(A22,$B$1,$B$19)</f>
        <v>752.46356408558825</v>
      </c>
      <c r="C22" s="9">
        <f t="shared" ca="1" si="0"/>
        <v>1504.9271281711765</v>
      </c>
      <c r="D22" s="9">
        <f t="shared" ca="1" si="1"/>
        <v>1881158.9102139706</v>
      </c>
    </row>
    <row r="23" spans="1:4" x14ac:dyDescent="0.25">
      <c r="A23" t="s">
        <v>34</v>
      </c>
    </row>
    <row r="24" spans="1:4" x14ac:dyDescent="0.25">
      <c r="A24" t="s">
        <v>19</v>
      </c>
      <c r="B24">
        <f ca="1">_xll.RiskTriang(2,12,50)</f>
        <v>21.333333333333332</v>
      </c>
      <c r="C24">
        <f t="shared" ca="1" si="0"/>
        <v>42.666666666666664</v>
      </c>
      <c r="D24">
        <f t="shared" ca="1" si="1"/>
        <v>53333.333333333328</v>
      </c>
    </row>
    <row r="25" spans="1:4" x14ac:dyDescent="0.25">
      <c r="A25" t="s">
        <v>31</v>
      </c>
      <c r="B25" s="14">
        <f ca="1">B24*B10</f>
        <v>351.10359040780173</v>
      </c>
      <c r="C25" s="9">
        <f t="shared" ca="1" si="0"/>
        <v>702.20718081560346</v>
      </c>
      <c r="D25" s="9">
        <f t="shared" ca="1" si="1"/>
        <v>877758.97601950436</v>
      </c>
    </row>
    <row r="26" spans="1:4" x14ac:dyDescent="0.25">
      <c r="A26" t="s">
        <v>20</v>
      </c>
      <c r="B26">
        <f ca="1">_xll.RiskIntUniform(0,2)</f>
        <v>1</v>
      </c>
      <c r="C26">
        <f t="shared" ca="1" si="0"/>
        <v>2</v>
      </c>
      <c r="D26">
        <f t="shared" ca="1" si="1"/>
        <v>2500</v>
      </c>
    </row>
    <row r="27" spans="1:4" x14ac:dyDescent="0.25">
      <c r="A27" t="s">
        <v>30</v>
      </c>
      <c r="B27" s="14">
        <f ca="1">B26*B9</f>
        <v>112.14131413369904</v>
      </c>
      <c r="C27" s="9">
        <f t="shared" ca="1" si="0"/>
        <v>224.28262826739808</v>
      </c>
      <c r="D27" s="9">
        <f t="shared" ca="1" si="1"/>
        <v>280353.28533424763</v>
      </c>
    </row>
    <row r="28" spans="1:4" x14ac:dyDescent="0.25">
      <c r="A28" t="s">
        <v>33</v>
      </c>
      <c r="B28" s="9">
        <f ca="1">B25+B27</f>
        <v>463.24490454150077</v>
      </c>
      <c r="C28" s="9">
        <f t="shared" ca="1" si="0"/>
        <v>926.48980908300155</v>
      </c>
      <c r="D28" s="9">
        <f t="shared" ca="1" si="1"/>
        <v>1158112.2613537519</v>
      </c>
    </row>
    <row r="29" spans="1:4" x14ac:dyDescent="0.25">
      <c r="C29" s="9"/>
      <c r="D29" s="9"/>
    </row>
    <row r="30" spans="1:4" x14ac:dyDescent="0.25">
      <c r="A30" t="s">
        <v>157</v>
      </c>
      <c r="B30" s="9">
        <f ca="1">B28+B21</f>
        <v>1082.806865735552</v>
      </c>
      <c r="C30" s="9">
        <f t="shared" ca="1" si="0"/>
        <v>2165.6137314711041</v>
      </c>
      <c r="D30" s="9">
        <f t="shared" ca="1" si="1"/>
        <v>2707017.1643388802</v>
      </c>
    </row>
    <row r="31" spans="1:4" x14ac:dyDescent="0.25">
      <c r="A31" t="s">
        <v>158</v>
      </c>
      <c r="B31" s="9">
        <f ca="1">B28+B22</f>
        <v>1215.7084686270891</v>
      </c>
      <c r="C31" s="9">
        <f t="shared" ca="1" si="0"/>
        <v>2431.4169372541783</v>
      </c>
      <c r="D31" s="9">
        <f t="shared" ca="1" si="1"/>
        <v>3039271.1715677227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E9" sqref="E9"/>
    </sheetView>
  </sheetViews>
  <sheetFormatPr defaultRowHeight="15" x14ac:dyDescent="0.25"/>
  <cols>
    <col min="1" max="1" width="26.85546875" bestFit="1" customWidth="1"/>
    <col min="2" max="2" width="13.5703125" bestFit="1" customWidth="1"/>
    <col min="3" max="3" width="12.140625" customWidth="1"/>
    <col min="4" max="4" width="11.5703125" bestFit="1" customWidth="1"/>
    <col min="5" max="5" width="21.42578125" bestFit="1" customWidth="1"/>
  </cols>
  <sheetData>
    <row r="1" spans="1:9" x14ac:dyDescent="0.25">
      <c r="A1" t="s">
        <v>22</v>
      </c>
      <c r="B1">
        <v>10</v>
      </c>
      <c r="E1" t="s">
        <v>63</v>
      </c>
      <c r="F1">
        <v>2514</v>
      </c>
      <c r="G1" t="s">
        <v>95</v>
      </c>
      <c r="H1" s="22">
        <v>271872</v>
      </c>
      <c r="I1">
        <f>F1/H1</f>
        <v>9.2469985875706217E-3</v>
      </c>
    </row>
    <row r="2" spans="1:9" x14ac:dyDescent="0.25">
      <c r="A2" t="s">
        <v>45</v>
      </c>
      <c r="B2" s="13">
        <f>'Wage and Summary'!C2</f>
        <v>102.83201272356717</v>
      </c>
      <c r="E2" t="s">
        <v>68</v>
      </c>
      <c r="F2" s="12">
        <v>0.5</v>
      </c>
      <c r="I2">
        <v>0.05</v>
      </c>
    </row>
    <row r="3" spans="1:9" x14ac:dyDescent="0.25">
      <c r="A3" t="s">
        <v>46</v>
      </c>
      <c r="B3" s="13">
        <f>'Wage and Summary'!C3</f>
        <v>32.747884802194243</v>
      </c>
      <c r="E3" t="s">
        <v>69</v>
      </c>
      <c r="F3">
        <v>5000</v>
      </c>
      <c r="I3">
        <f>I1*I2</f>
        <v>4.6234992937853108E-4</v>
      </c>
    </row>
    <row r="4" spans="1:9" x14ac:dyDescent="0.25">
      <c r="A4" t="s">
        <v>58</v>
      </c>
      <c r="C4" s="15">
        <f ca="1">F5</f>
        <v>1250</v>
      </c>
      <c r="E4" t="s">
        <v>64</v>
      </c>
      <c r="F4" s="12">
        <f ca="1">_xll.RiskUniform(0,0.5)</f>
        <v>0.25</v>
      </c>
    </row>
    <row r="5" spans="1:9" x14ac:dyDescent="0.25">
      <c r="B5" s="13"/>
      <c r="E5" t="s">
        <v>65</v>
      </c>
      <c r="F5">
        <f ca="1">F3*F4</f>
        <v>1250</v>
      </c>
    </row>
    <row r="6" spans="1:9" x14ac:dyDescent="0.25">
      <c r="B6" t="s">
        <v>35</v>
      </c>
      <c r="C6" t="s">
        <v>36</v>
      </c>
    </row>
    <row r="7" spans="1:9" x14ac:dyDescent="0.25">
      <c r="A7" t="s">
        <v>47</v>
      </c>
    </row>
    <row r="8" spans="1:9" x14ac:dyDescent="0.25">
      <c r="A8" t="s">
        <v>48</v>
      </c>
      <c r="B8">
        <f ca="1">_xll.RiskUniform(6,8)</f>
        <v>7</v>
      </c>
    </row>
    <row r="9" spans="1:9" x14ac:dyDescent="0.25">
      <c r="A9" t="s">
        <v>57</v>
      </c>
      <c r="B9" s="2">
        <f ca="1">_xll.RiskUniform(0,2000)</f>
        <v>1000</v>
      </c>
    </row>
    <row r="10" spans="1:9" x14ac:dyDescent="0.25">
      <c r="A10" t="s">
        <v>49</v>
      </c>
      <c r="B10" s="14">
        <f ca="1">B8*B2+B9</f>
        <v>1719.8240890649702</v>
      </c>
      <c r="C10" s="2">
        <f ca="1">$C$4*B10</f>
        <v>2149780.1113312128</v>
      </c>
      <c r="D10" s="9"/>
    </row>
    <row r="11" spans="1:9" x14ac:dyDescent="0.25">
      <c r="A11" t="s">
        <v>50</v>
      </c>
      <c r="C11" s="2"/>
      <c r="D11" s="9"/>
    </row>
    <row r="12" spans="1:9" x14ac:dyDescent="0.25">
      <c r="A12" s="12">
        <v>0.03</v>
      </c>
      <c r="B12" s="18">
        <f ca="1">-PMT(A12,B1,B10)</f>
        <v>201.61584923284354</v>
      </c>
      <c r="C12" s="2">
        <f ca="1">$C$4*B12</f>
        <v>252019.81154105443</v>
      </c>
      <c r="D12" s="9"/>
    </row>
    <row r="13" spans="1:9" x14ac:dyDescent="0.25">
      <c r="A13" s="12">
        <v>7.0000000000000007E-2</v>
      </c>
      <c r="B13" s="18">
        <f ca="1">-PMT(A13,B1,B10)</f>
        <v>244.86425893143533</v>
      </c>
      <c r="C13" s="2">
        <f ca="1">$C$4*B13</f>
        <v>306080.32366429415</v>
      </c>
      <c r="D13" s="9"/>
    </row>
    <row r="14" spans="1:9" x14ac:dyDescent="0.25">
      <c r="C14" s="2"/>
      <c r="D14" s="9"/>
    </row>
    <row r="15" spans="1:9" x14ac:dyDescent="0.25">
      <c r="A15" t="s">
        <v>51</v>
      </c>
      <c r="C15" s="2"/>
      <c r="D15" s="9"/>
    </row>
    <row r="16" spans="1:9" x14ac:dyDescent="0.25">
      <c r="A16" t="s">
        <v>52</v>
      </c>
      <c r="B16">
        <f ca="1">B8*0.1</f>
        <v>0.70000000000000007</v>
      </c>
      <c r="C16" s="2"/>
      <c r="D16" s="9"/>
    </row>
    <row r="17" spans="1:4" x14ac:dyDescent="0.25">
      <c r="A17" t="s">
        <v>53</v>
      </c>
      <c r="B17">
        <v>2</v>
      </c>
      <c r="C17" s="2"/>
      <c r="D17" s="9"/>
    </row>
    <row r="18" spans="1:4" x14ac:dyDescent="0.25">
      <c r="A18" t="s">
        <v>54</v>
      </c>
      <c r="B18">
        <v>2</v>
      </c>
      <c r="C18" s="2"/>
      <c r="D18" s="9"/>
    </row>
    <row r="19" spans="1:4" x14ac:dyDescent="0.25">
      <c r="A19" t="s">
        <v>55</v>
      </c>
      <c r="B19">
        <f ca="1">_xll.RiskIntUniform(5,15)</f>
        <v>10</v>
      </c>
      <c r="C19" s="2"/>
      <c r="D19" s="9"/>
    </row>
    <row r="20" spans="1:4" x14ac:dyDescent="0.25">
      <c r="A20" t="s">
        <v>56</v>
      </c>
      <c r="B20" s="14">
        <f ca="1">(B16+B17)*B2+B3*B18*B19</f>
        <v>932.6041303975162</v>
      </c>
      <c r="C20" s="2">
        <f ca="1">$C$4*B20</f>
        <v>1165755.1629968951</v>
      </c>
      <c r="D20" s="9"/>
    </row>
    <row r="21" spans="1:4" x14ac:dyDescent="0.25">
      <c r="C21" s="2"/>
      <c r="D21" s="9"/>
    </row>
    <row r="22" spans="1:4" x14ac:dyDescent="0.25">
      <c r="A22" t="s">
        <v>59</v>
      </c>
      <c r="B22" s="18">
        <f ca="1">B12+$B$20</f>
        <v>1134.2199796303598</v>
      </c>
      <c r="C22" s="2">
        <f ca="1">$C$4*B22</f>
        <v>1417774.9745379498</v>
      </c>
      <c r="D22" s="9"/>
    </row>
    <row r="23" spans="1:4" x14ac:dyDescent="0.25">
      <c r="A23" t="s">
        <v>60</v>
      </c>
      <c r="B23" s="18">
        <f ca="1">B13+$B$20</f>
        <v>1177.4683893289516</v>
      </c>
      <c r="C23" s="2">
        <f ca="1">$C$4*B23</f>
        <v>1471835.4866611895</v>
      </c>
      <c r="D23" s="9"/>
    </row>
    <row r="24" spans="1:4" x14ac:dyDescent="0.25">
      <c r="C24" s="9"/>
    </row>
    <row r="25" spans="1:4" x14ac:dyDescent="0.25">
      <c r="C25" s="9"/>
    </row>
    <row r="26" spans="1:4" x14ac:dyDescent="0.25">
      <c r="C26" s="9"/>
    </row>
    <row r="27" spans="1:4" x14ac:dyDescent="0.25">
      <c r="C27" s="9"/>
    </row>
    <row r="28" spans="1:4" x14ac:dyDescent="0.25">
      <c r="C28" s="9"/>
    </row>
    <row r="29" spans="1:4" x14ac:dyDescent="0.25">
      <c r="C29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opLeftCell="A52" workbookViewId="0">
      <selection activeCell="B78" sqref="B78"/>
    </sheetView>
  </sheetViews>
  <sheetFormatPr defaultRowHeight="12.75" x14ac:dyDescent="0.2"/>
  <cols>
    <col min="1" max="1" width="34.42578125" style="24" customWidth="1"/>
    <col min="2" max="4" width="14" style="24" customWidth="1"/>
    <col min="5" max="16384" width="9.140625" style="24"/>
  </cols>
  <sheetData>
    <row r="1" spans="1:4" x14ac:dyDescent="0.2">
      <c r="A1" s="23" t="s">
        <v>96</v>
      </c>
      <c r="B1" s="23"/>
      <c r="C1" s="23"/>
      <c r="D1" s="23"/>
    </row>
    <row r="2" spans="1:4" x14ac:dyDescent="0.2">
      <c r="A2" s="24" t="s">
        <v>97</v>
      </c>
      <c r="B2" s="25">
        <v>41821</v>
      </c>
    </row>
    <row r="3" spans="1:4" x14ac:dyDescent="0.2">
      <c r="A3" s="24" t="s">
        <v>98</v>
      </c>
      <c r="B3" s="24" t="s">
        <v>99</v>
      </c>
    </row>
    <row r="4" spans="1:4" x14ac:dyDescent="0.2">
      <c r="A4" s="24" t="s">
        <v>100</v>
      </c>
      <c r="B4" s="24" t="s">
        <v>101</v>
      </c>
    </row>
    <row r="6" spans="1:4" x14ac:dyDescent="0.2">
      <c r="A6" s="26" t="s">
        <v>102</v>
      </c>
    </row>
    <row r="7" spans="1:4" x14ac:dyDescent="0.2">
      <c r="A7" s="24" t="s">
        <v>103</v>
      </c>
    </row>
    <row r="9" spans="1:4" x14ac:dyDescent="0.2">
      <c r="A9" s="26" t="s">
        <v>104</v>
      </c>
    </row>
    <row r="10" spans="1:4" x14ac:dyDescent="0.2">
      <c r="A10" s="27" t="s">
        <v>105</v>
      </c>
    </row>
    <row r="12" spans="1:4" x14ac:dyDescent="0.2">
      <c r="A12" s="28" t="s">
        <v>106</v>
      </c>
    </row>
    <row r="13" spans="1:4" x14ac:dyDescent="0.2">
      <c r="A13" s="27" t="s">
        <v>107</v>
      </c>
    </row>
    <row r="14" spans="1:4" x14ac:dyDescent="0.2">
      <c r="A14" s="27"/>
    </row>
    <row r="15" spans="1:4" x14ac:dyDescent="0.2">
      <c r="A15" s="28" t="s">
        <v>108</v>
      </c>
    </row>
    <row r="16" spans="1:4" x14ac:dyDescent="0.2">
      <c r="A16" s="29" t="s">
        <v>109</v>
      </c>
    </row>
    <row r="17" spans="1:1" x14ac:dyDescent="0.2">
      <c r="A17" s="27"/>
    </row>
    <row r="18" spans="1:1" x14ac:dyDescent="0.2">
      <c r="A18" s="28" t="s">
        <v>110</v>
      </c>
    </row>
    <row r="19" spans="1:1" x14ac:dyDescent="0.2">
      <c r="A19" s="27">
        <v>0</v>
      </c>
    </row>
    <row r="21" spans="1:1" x14ac:dyDescent="0.2">
      <c r="A21" s="28" t="s">
        <v>111</v>
      </c>
    </row>
    <row r="22" spans="1:1" x14ac:dyDescent="0.2">
      <c r="A22" s="27" t="s">
        <v>107</v>
      </c>
    </row>
    <row r="23" spans="1:1" x14ac:dyDescent="0.2">
      <c r="A23" s="27"/>
    </row>
    <row r="24" spans="1:1" x14ac:dyDescent="0.2">
      <c r="A24" s="28" t="s">
        <v>112</v>
      </c>
    </row>
    <row r="25" spans="1:1" x14ac:dyDescent="0.2">
      <c r="A25" s="29" t="s">
        <v>109</v>
      </c>
    </row>
    <row r="27" spans="1:1" x14ac:dyDescent="0.2">
      <c r="A27" s="26" t="s">
        <v>113</v>
      </c>
    </row>
    <row r="28" spans="1:1" x14ac:dyDescent="0.2">
      <c r="A28" s="27" t="s">
        <v>105</v>
      </c>
    </row>
    <row r="30" spans="1:1" x14ac:dyDescent="0.2">
      <c r="A30" s="26" t="s">
        <v>114</v>
      </c>
    </row>
    <row r="31" spans="1:1" x14ac:dyDescent="0.2">
      <c r="A31" s="27" t="s">
        <v>159</v>
      </c>
    </row>
    <row r="33" spans="1:4" x14ac:dyDescent="0.2">
      <c r="A33" s="26" t="s">
        <v>115</v>
      </c>
      <c r="B33" s="26"/>
      <c r="C33" s="26"/>
    </row>
    <row r="34" spans="1:4" x14ac:dyDescent="0.2">
      <c r="A34" s="30" t="s">
        <v>116</v>
      </c>
      <c r="B34" s="30" t="s">
        <v>117</v>
      </c>
      <c r="C34" s="30" t="s">
        <v>118</v>
      </c>
    </row>
    <row r="35" spans="1:4" x14ac:dyDescent="0.2">
      <c r="A35" s="31" t="s">
        <v>99</v>
      </c>
      <c r="B35" s="31">
        <v>0.89</v>
      </c>
      <c r="C35" s="31">
        <v>0.95</v>
      </c>
    </row>
    <row r="37" spans="1:4" x14ac:dyDescent="0.2">
      <c r="A37" s="26" t="s">
        <v>119</v>
      </c>
    </row>
    <row r="38" spans="1:4" x14ac:dyDescent="0.2">
      <c r="A38" s="27">
        <v>1</v>
      </c>
    </row>
    <row r="40" spans="1:4" x14ac:dyDescent="0.2">
      <c r="A40" s="26" t="s">
        <v>120</v>
      </c>
      <c r="B40" s="26"/>
      <c r="C40" s="26"/>
      <c r="D40" s="26"/>
    </row>
    <row r="41" spans="1:4" x14ac:dyDescent="0.2">
      <c r="A41" s="32"/>
      <c r="B41" s="32"/>
      <c r="C41" s="32"/>
      <c r="D41" s="32"/>
    </row>
    <row r="42" spans="1:4" x14ac:dyDescent="0.2">
      <c r="A42" s="33" t="s">
        <v>121</v>
      </c>
      <c r="B42" s="32"/>
      <c r="C42" s="32"/>
      <c r="D42" s="32"/>
    </row>
    <row r="43" spans="1:4" x14ac:dyDescent="0.2">
      <c r="A43" s="34"/>
      <c r="B43" s="35" t="s">
        <v>122</v>
      </c>
      <c r="C43" s="36"/>
      <c r="D43" s="36"/>
    </row>
    <row r="44" spans="1:4" x14ac:dyDescent="0.2">
      <c r="A44" s="37" t="s">
        <v>123</v>
      </c>
      <c r="B44" s="38" t="s">
        <v>124</v>
      </c>
      <c r="C44" s="38" t="s">
        <v>125</v>
      </c>
      <c r="D44" s="38" t="s">
        <v>126</v>
      </c>
    </row>
    <row r="45" spans="1:4" x14ac:dyDescent="0.2">
      <c r="A45" s="39" t="s">
        <v>127</v>
      </c>
      <c r="B45" s="40">
        <v>187.31741000000005</v>
      </c>
      <c r="C45" s="40">
        <v>23.151589999999981</v>
      </c>
      <c r="D45" s="40">
        <v>210.46900000000005</v>
      </c>
    </row>
    <row r="46" spans="1:4" x14ac:dyDescent="0.2">
      <c r="A46" s="41" t="s">
        <v>128</v>
      </c>
      <c r="B46" s="42">
        <v>129.68355000000003</v>
      </c>
      <c r="C46" s="42">
        <v>6.825450000000008</v>
      </c>
      <c r="D46" s="42">
        <v>136.50900000000007</v>
      </c>
    </row>
    <row r="47" spans="1:4" x14ac:dyDescent="0.2">
      <c r="A47" s="41" t="s">
        <v>126</v>
      </c>
      <c r="B47" s="42">
        <v>317.00096000000008</v>
      </c>
      <c r="C47" s="42">
        <v>29.977039999999988</v>
      </c>
      <c r="D47" s="42">
        <v>346.97800000000012</v>
      </c>
    </row>
    <row r="48" spans="1:4" x14ac:dyDescent="0.2">
      <c r="A48" s="39"/>
      <c r="B48" s="40"/>
      <c r="C48" s="40"/>
      <c r="D48" s="40"/>
    </row>
    <row r="49" spans="1:4" x14ac:dyDescent="0.2">
      <c r="A49" s="33" t="s">
        <v>129</v>
      </c>
      <c r="B49" s="43"/>
      <c r="C49" s="43"/>
      <c r="D49" s="43"/>
    </row>
    <row r="50" spans="1:4" x14ac:dyDescent="0.2">
      <c r="A50" s="44"/>
      <c r="B50" s="35" t="s">
        <v>129</v>
      </c>
      <c r="C50" s="36"/>
      <c r="D50" s="36"/>
    </row>
    <row r="51" spans="1:4" x14ac:dyDescent="0.2">
      <c r="A51" s="37" t="s">
        <v>123</v>
      </c>
      <c r="B51" s="38" t="s">
        <v>130</v>
      </c>
      <c r="C51" s="38" t="s">
        <v>131</v>
      </c>
      <c r="D51" s="38" t="s">
        <v>132</v>
      </c>
    </row>
    <row r="52" spans="1:4" x14ac:dyDescent="0.2">
      <c r="A52" s="39" t="s">
        <v>127</v>
      </c>
      <c r="B52" s="45">
        <v>3413.6526982859104</v>
      </c>
      <c r="C52" s="45">
        <v>6293.2329589046485</v>
      </c>
      <c r="D52" s="45">
        <v>10732.848698009444</v>
      </c>
    </row>
    <row r="53" spans="1:4" x14ac:dyDescent="0.2">
      <c r="A53" s="41" t="s">
        <v>128</v>
      </c>
      <c r="B53" s="46">
        <v>4917.4794531553762</v>
      </c>
      <c r="C53" s="46">
        <v>8268.1015640563874</v>
      </c>
      <c r="D53" s="46">
        <v>13229.215971855687</v>
      </c>
    </row>
    <row r="54" spans="1:4" x14ac:dyDescent="0.2">
      <c r="A54" s="41" t="s">
        <v>126</v>
      </c>
      <c r="B54" s="46">
        <v>4028.8609050889818</v>
      </c>
      <c r="C54" s="46">
        <v>7101.142094257506</v>
      </c>
      <c r="D54" s="46">
        <v>11754.100400768335</v>
      </c>
    </row>
    <row r="55" spans="1:4" x14ac:dyDescent="0.2">
      <c r="A55" s="39"/>
      <c r="B55" s="40"/>
      <c r="C55" s="40"/>
      <c r="D55" s="40"/>
    </row>
    <row r="56" spans="1:4" x14ac:dyDescent="0.2">
      <c r="A56" s="33" t="s">
        <v>133</v>
      </c>
      <c r="B56" s="43"/>
      <c r="C56" s="43"/>
      <c r="D56" s="43"/>
    </row>
    <row r="57" spans="1:4" x14ac:dyDescent="0.2">
      <c r="A57" s="44"/>
      <c r="B57" s="35" t="s">
        <v>133</v>
      </c>
      <c r="C57" s="36"/>
      <c r="D57" s="36"/>
    </row>
    <row r="58" spans="1:4" x14ac:dyDescent="0.2">
      <c r="A58" s="37" t="s">
        <v>123</v>
      </c>
      <c r="B58" s="38" t="s">
        <v>130</v>
      </c>
      <c r="C58" s="38" t="s">
        <v>131</v>
      </c>
      <c r="D58" s="38" t="s">
        <v>132</v>
      </c>
    </row>
    <row r="59" spans="1:4" x14ac:dyDescent="0.2">
      <c r="A59" s="39" t="s">
        <v>127</v>
      </c>
      <c r="B59" s="45">
        <v>148.45910799215096</v>
      </c>
      <c r="C59" s="45">
        <v>286.31399398486258</v>
      </c>
      <c r="D59" s="45">
        <v>413.56465797813462</v>
      </c>
    </row>
    <row r="60" spans="1:4" x14ac:dyDescent="0.2">
      <c r="A60" s="41" t="s">
        <v>128</v>
      </c>
      <c r="B60" s="46">
        <v>154.12317136599052</v>
      </c>
      <c r="C60" s="46">
        <v>297.23754477726737</v>
      </c>
      <c r="D60" s="46">
        <v>429.34312023383069</v>
      </c>
    </row>
    <row r="61" spans="1:4" x14ac:dyDescent="0.2">
      <c r="A61" s="41" t="s">
        <v>126</v>
      </c>
      <c r="B61" s="46">
        <v>149.74875438001891</v>
      </c>
      <c r="C61" s="46">
        <v>288.80116916146505</v>
      </c>
      <c r="D61" s="46">
        <v>417.15724434433827</v>
      </c>
    </row>
    <row r="62" spans="1:4" x14ac:dyDescent="0.2">
      <c r="A62" s="39"/>
      <c r="B62" s="40"/>
      <c r="C62" s="40"/>
      <c r="D62" s="40"/>
    </row>
    <row r="63" spans="1:4" x14ac:dyDescent="0.2">
      <c r="A63" s="33" t="s">
        <v>61</v>
      </c>
      <c r="B63" s="43"/>
      <c r="C63" s="43"/>
      <c r="D63" s="43"/>
    </row>
    <row r="64" spans="1:4" x14ac:dyDescent="0.2">
      <c r="A64" s="44"/>
      <c r="B64" s="35" t="s">
        <v>61</v>
      </c>
      <c r="C64" s="36"/>
      <c r="D64" s="36"/>
    </row>
    <row r="65" spans="1:4" x14ac:dyDescent="0.2">
      <c r="A65" s="37" t="s">
        <v>123</v>
      </c>
      <c r="B65" s="38" t="s">
        <v>130</v>
      </c>
      <c r="C65" s="38" t="s">
        <v>131</v>
      </c>
      <c r="D65" s="38" t="s">
        <v>132</v>
      </c>
    </row>
    <row r="66" spans="1:4" x14ac:dyDescent="0.2">
      <c r="A66" s="39" t="s">
        <v>127</v>
      </c>
      <c r="B66" s="45">
        <v>642873.64648242865</v>
      </c>
      <c r="C66" s="45">
        <v>1185460.7225886558</v>
      </c>
      <c r="D66" s="45">
        <v>2020024.0994330016</v>
      </c>
    </row>
    <row r="67" spans="1:4" x14ac:dyDescent="0.2">
      <c r="A67" s="41" t="s">
        <v>128</v>
      </c>
      <c r="B67" s="46">
        <v>638768.1525372481</v>
      </c>
      <c r="C67" s="46">
        <v>1074265.542587385</v>
      </c>
      <c r="D67" s="46">
        <v>1718542.1509469459</v>
      </c>
    </row>
    <row r="68" spans="1:4" x14ac:dyDescent="0.2">
      <c r="A68" s="47" t="s">
        <v>126</v>
      </c>
      <c r="B68" s="46">
        <v>1281641.7990196766</v>
      </c>
      <c r="C68" s="46">
        <v>2259726.2651760411</v>
      </c>
      <c r="D68" s="46">
        <v>3738566.2503799475</v>
      </c>
    </row>
    <row r="69" spans="1:4" x14ac:dyDescent="0.2">
      <c r="A69" s="54" t="s">
        <v>150</v>
      </c>
      <c r="B69" s="45"/>
      <c r="C69" s="45"/>
      <c r="D69" s="45"/>
    </row>
    <row r="70" spans="1:4" x14ac:dyDescent="0.2">
      <c r="A70" s="54">
        <v>1.0531463971307466</v>
      </c>
      <c r="B70" s="45">
        <f>B68*$A$70</f>
        <v>1349756.443049741</v>
      </c>
      <c r="C70" s="45">
        <f>C68*$A$70</f>
        <v>2379822.5746718659</v>
      </c>
      <c r="D70" s="45">
        <f>D68*$A$70</f>
        <v>3937257.5770222466</v>
      </c>
    </row>
    <row r="71" spans="1:4" ht="15" x14ac:dyDescent="0.25">
      <c r="A71" s="48" t="s">
        <v>134</v>
      </c>
      <c r="C71" s="55">
        <f>C70/D47</f>
        <v>6858.7131595428673</v>
      </c>
      <c r="D71" s="49"/>
    </row>
    <row r="72" spans="1:4" ht="15" x14ac:dyDescent="0.25">
      <c r="A72" s="48">
        <v>10</v>
      </c>
      <c r="D72" s="50"/>
    </row>
    <row r="73" spans="1:4" x14ac:dyDescent="0.2">
      <c r="A73" s="48" t="s">
        <v>135</v>
      </c>
    </row>
    <row r="74" spans="1:4" ht="15" x14ac:dyDescent="0.25">
      <c r="A74" s="12">
        <v>0.03</v>
      </c>
      <c r="B74" s="51">
        <f t="shared" ref="B74:D75" si="0">-PMT($A74,$A$72,B$70)</f>
        <v>158232.63161229936</v>
      </c>
      <c r="C74" s="51">
        <f t="shared" si="0"/>
        <v>278987.80605917808</v>
      </c>
      <c r="D74" s="51">
        <f t="shared" si="0"/>
        <v>461566.70038932108</v>
      </c>
    </row>
    <row r="75" spans="1:4" ht="15" x14ac:dyDescent="0.25">
      <c r="A75" s="12">
        <v>7.0000000000000007E-2</v>
      </c>
      <c r="B75" s="51">
        <f t="shared" si="0"/>
        <v>192174.95165159259</v>
      </c>
      <c r="C75" s="51">
        <f t="shared" si="0"/>
        <v>338833.19511598774</v>
      </c>
      <c r="D75" s="51">
        <f t="shared" si="0"/>
        <v>560576.90141082241</v>
      </c>
    </row>
  </sheetData>
  <pageMargins left="0.75" right="0.25" top="0.75" bottom="0.5" header="0.25" footer="0.25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J7" sqref="J7"/>
    </sheetView>
  </sheetViews>
  <sheetFormatPr defaultRowHeight="15" x14ac:dyDescent="0.25"/>
  <cols>
    <col min="1" max="1" width="26.85546875" bestFit="1" customWidth="1"/>
    <col min="2" max="2" width="13.5703125" bestFit="1" customWidth="1"/>
    <col min="3" max="3" width="11.5703125" bestFit="1" customWidth="1"/>
    <col min="5" max="5" width="9.42578125" bestFit="1" customWidth="1"/>
    <col min="6" max="6" width="10.5703125" bestFit="1" customWidth="1"/>
    <col min="7" max="7" width="12.5703125" bestFit="1" customWidth="1"/>
    <col min="8" max="8" width="12.5703125" customWidth="1"/>
    <col min="9" max="9" width="9" bestFit="1" customWidth="1"/>
  </cols>
  <sheetData>
    <row r="1" spans="1:10" x14ac:dyDescent="0.25">
      <c r="A1" t="s">
        <v>142</v>
      </c>
      <c r="B1">
        <v>2</v>
      </c>
      <c r="F1" t="s">
        <v>154</v>
      </c>
      <c r="G1" t="s">
        <v>152</v>
      </c>
      <c r="H1" s="14">
        <f>Testing!B5</f>
        <v>11</v>
      </c>
    </row>
    <row r="2" spans="1:10" x14ac:dyDescent="0.25">
      <c r="A2" t="s">
        <v>70</v>
      </c>
      <c r="B2" s="15">
        <v>5000</v>
      </c>
      <c r="G2" t="s">
        <v>153</v>
      </c>
      <c r="H2" s="14">
        <f ca="1">Testing!B2</f>
        <v>84.333333333333329</v>
      </c>
    </row>
    <row r="3" spans="1:10" x14ac:dyDescent="0.25">
      <c r="A3" t="s">
        <v>75</v>
      </c>
      <c r="B3">
        <f ca="1">SOP!F5</f>
        <v>1250</v>
      </c>
    </row>
    <row r="4" spans="1:10" x14ac:dyDescent="0.25">
      <c r="A4" t="s">
        <v>22</v>
      </c>
      <c r="B4">
        <v>10</v>
      </c>
      <c r="D4" s="20">
        <f ca="1">B2-B3</f>
        <v>3750</v>
      </c>
    </row>
    <row r="5" spans="1:10" x14ac:dyDescent="0.25">
      <c r="A5" t="s">
        <v>45</v>
      </c>
      <c r="B5" s="13">
        <f>'Wage and Summary'!C2</f>
        <v>102.83201272356717</v>
      </c>
    </row>
    <row r="6" spans="1:10" x14ac:dyDescent="0.25">
      <c r="A6" t="s">
        <v>46</v>
      </c>
      <c r="B6" s="13">
        <f>'Wage and Summary'!C3</f>
        <v>32.747884802194243</v>
      </c>
    </row>
    <row r="7" spans="1:10" x14ac:dyDescent="0.25">
      <c r="B7" s="13"/>
    </row>
    <row r="8" spans="1:10" x14ac:dyDescent="0.25">
      <c r="A8" t="s">
        <v>71</v>
      </c>
    </row>
    <row r="10" spans="1:10" x14ac:dyDescent="0.25">
      <c r="A10" t="s">
        <v>72</v>
      </c>
      <c r="B10" t="s">
        <v>70</v>
      </c>
      <c r="C10" t="s">
        <v>87</v>
      </c>
      <c r="D10" t="s">
        <v>88</v>
      </c>
      <c r="E10" t="s">
        <v>89</v>
      </c>
      <c r="F10" t="s">
        <v>73</v>
      </c>
      <c r="G10" t="s">
        <v>90</v>
      </c>
      <c r="H10" t="s">
        <v>151</v>
      </c>
      <c r="I10" t="s">
        <v>91</v>
      </c>
    </row>
    <row r="11" spans="1:10" x14ac:dyDescent="0.25">
      <c r="A11" t="s">
        <v>76</v>
      </c>
      <c r="B11">
        <f ca="1">$B$3</f>
        <v>1250</v>
      </c>
      <c r="C11">
        <v>1</v>
      </c>
      <c r="D11">
        <f ca="1">B11*C11</f>
        <v>1250</v>
      </c>
      <c r="E11">
        <v>7</v>
      </c>
      <c r="F11" s="15">
        <f ca="1">D11*E11</f>
        <v>8750</v>
      </c>
    </row>
    <row r="12" spans="1:10" x14ac:dyDescent="0.25">
      <c r="A12" t="s">
        <v>77</v>
      </c>
      <c r="B12" s="20">
        <f ca="1">B3</f>
        <v>1250</v>
      </c>
      <c r="C12">
        <f>7*$B$1</f>
        <v>14</v>
      </c>
      <c r="D12">
        <f ca="1">B12*C12</f>
        <v>17500</v>
      </c>
      <c r="E12">
        <v>8.3000000000000004E-2</v>
      </c>
      <c r="F12" s="15">
        <f ca="1">D12*E12</f>
        <v>1452.5</v>
      </c>
      <c r="H12" s="9">
        <f ca="1">D12*H2</f>
        <v>1475833.3333333333</v>
      </c>
    </row>
    <row r="13" spans="1:10" x14ac:dyDescent="0.25">
      <c r="A13" t="s">
        <v>78</v>
      </c>
      <c r="B13" s="20">
        <f>$B$2</f>
        <v>5000</v>
      </c>
      <c r="C13">
        <f>7*$B$1</f>
        <v>14</v>
      </c>
      <c r="D13">
        <f>B13*C13</f>
        <v>70000</v>
      </c>
      <c r="E13">
        <v>0.5</v>
      </c>
      <c r="F13" s="15">
        <f>D13*E13</f>
        <v>35000</v>
      </c>
      <c r="G13" s="2">
        <f>F13*$B$6</f>
        <v>1146175.9680767986</v>
      </c>
      <c r="H13" s="2"/>
      <c r="I13" s="2">
        <f>G13/B13</f>
        <v>229.23519361535972</v>
      </c>
    </row>
    <row r="14" spans="1:10" x14ac:dyDescent="0.25">
      <c r="A14" t="s">
        <v>79</v>
      </c>
      <c r="F14" s="15">
        <f ca="1">SUM(F11:F13)</f>
        <v>45202.5</v>
      </c>
      <c r="G14" s="2"/>
      <c r="H14" s="2"/>
      <c r="I14" s="2"/>
      <c r="J14" s="2"/>
    </row>
    <row r="15" spans="1:10" x14ac:dyDescent="0.25">
      <c r="A15" t="s">
        <v>50</v>
      </c>
      <c r="F15" s="15"/>
      <c r="G15" s="2"/>
      <c r="H15" s="2"/>
      <c r="I15" s="2"/>
      <c r="J15" s="2"/>
    </row>
    <row r="16" spans="1:10" x14ac:dyDescent="0.25">
      <c r="A16" s="12">
        <v>0.03</v>
      </c>
      <c r="G16" s="11">
        <f>-PMT(A16,B4,G13)</f>
        <v>134366.78939630234</v>
      </c>
      <c r="H16" s="11"/>
      <c r="I16" s="11">
        <f>-PMT(A16,B4,I13)</f>
        <v>26.873357879260464</v>
      </c>
    </row>
    <row r="17" spans="1:10" x14ac:dyDescent="0.25">
      <c r="A17" s="12">
        <v>7.0000000000000007E-2</v>
      </c>
      <c r="G17" s="11">
        <f>-PMT(A17,B4,G13)</f>
        <v>163189.6720208943</v>
      </c>
      <c r="H17" s="11"/>
      <c r="I17" s="11">
        <f>-PMT(A17,B4,I13)</f>
        <v>32.637934404178857</v>
      </c>
    </row>
    <row r="18" spans="1:10" x14ac:dyDescent="0.25">
      <c r="A18" t="s">
        <v>74</v>
      </c>
      <c r="F18" s="15"/>
      <c r="G18" s="2"/>
      <c r="H18" s="2"/>
      <c r="I18" s="2"/>
      <c r="J18" s="2"/>
    </row>
    <row r="19" spans="1:10" x14ac:dyDescent="0.25">
      <c r="F19" s="15"/>
      <c r="G19" s="2"/>
      <c r="H19" s="2"/>
      <c r="I19" s="2"/>
      <c r="J19" s="2"/>
    </row>
    <row r="20" spans="1:10" x14ac:dyDescent="0.25">
      <c r="A20" t="s">
        <v>72</v>
      </c>
      <c r="B20" t="s">
        <v>70</v>
      </c>
      <c r="C20" t="s">
        <v>87</v>
      </c>
      <c r="D20" t="s">
        <v>88</v>
      </c>
      <c r="E20" t="s">
        <v>89</v>
      </c>
      <c r="F20" t="s">
        <v>73</v>
      </c>
      <c r="G20" s="2"/>
      <c r="H20" s="2"/>
      <c r="I20" s="2"/>
      <c r="J20" s="2"/>
    </row>
    <row r="21" spans="1:10" x14ac:dyDescent="0.25">
      <c r="A21" t="s">
        <v>80</v>
      </c>
      <c r="B21">
        <f ca="1">$B$3</f>
        <v>1250</v>
      </c>
      <c r="C21">
        <v>1</v>
      </c>
      <c r="D21">
        <f t="shared" ref="D21:D26" ca="1" si="0">B21*C21</f>
        <v>1250</v>
      </c>
      <c r="E21">
        <v>0.7</v>
      </c>
      <c r="F21" s="15">
        <f t="shared" ref="F21:F26" ca="1" si="1">D21*E21</f>
        <v>875</v>
      </c>
      <c r="G21" s="2"/>
      <c r="H21" s="2"/>
      <c r="I21" s="2"/>
      <c r="J21" s="2"/>
    </row>
    <row r="22" spans="1:10" x14ac:dyDescent="0.25">
      <c r="A22" t="s">
        <v>81</v>
      </c>
      <c r="B22" s="20">
        <f>$B$2</f>
        <v>5000</v>
      </c>
      <c r="C22">
        <v>1</v>
      </c>
      <c r="D22">
        <f t="shared" si="0"/>
        <v>5000</v>
      </c>
      <c r="E22">
        <v>1</v>
      </c>
      <c r="F22" s="15">
        <f t="shared" si="1"/>
        <v>5000</v>
      </c>
      <c r="G22" s="2">
        <f>F22*$B$6</f>
        <v>163739.42401097121</v>
      </c>
      <c r="H22" s="2"/>
      <c r="I22" s="2">
        <f>G22/B22</f>
        <v>32.747884802194243</v>
      </c>
      <c r="J22" s="2"/>
    </row>
    <row r="23" spans="1:10" x14ac:dyDescent="0.25">
      <c r="A23" t="s">
        <v>82</v>
      </c>
      <c r="B23" s="20">
        <f ca="1">B3</f>
        <v>1250</v>
      </c>
      <c r="C23">
        <f>21*$B$1</f>
        <v>42</v>
      </c>
      <c r="D23">
        <f t="shared" ca="1" si="0"/>
        <v>52500</v>
      </c>
      <c r="E23">
        <v>8.3000000000000004E-2</v>
      </c>
      <c r="F23" s="15">
        <f t="shared" ca="1" si="1"/>
        <v>4357.5</v>
      </c>
      <c r="G23" s="2"/>
      <c r="H23" s="2">
        <f ca="1">D23*H1</f>
        <v>577500</v>
      </c>
      <c r="I23" s="2"/>
      <c r="J23" s="2"/>
    </row>
    <row r="24" spans="1:10" x14ac:dyDescent="0.25">
      <c r="A24" t="s">
        <v>83</v>
      </c>
      <c r="B24" s="20">
        <f>$B$2</f>
        <v>5000</v>
      </c>
      <c r="C24">
        <f>21*$B$1</f>
        <v>42</v>
      </c>
      <c r="D24">
        <f t="shared" si="0"/>
        <v>210000</v>
      </c>
      <c r="E24">
        <v>0.5</v>
      </c>
      <c r="F24" s="15">
        <f t="shared" si="1"/>
        <v>105000</v>
      </c>
      <c r="G24" s="2">
        <f>F24*$B$6</f>
        <v>3438527.9042303953</v>
      </c>
      <c r="H24" s="2"/>
      <c r="I24" s="2">
        <f>G24/B24</f>
        <v>687.7055808460791</v>
      </c>
      <c r="J24" s="2"/>
    </row>
    <row r="25" spans="1:10" x14ac:dyDescent="0.25">
      <c r="A25" t="s">
        <v>84</v>
      </c>
      <c r="B25" s="20">
        <f ca="1">B3</f>
        <v>1250</v>
      </c>
      <c r="C25">
        <f>$B$1</f>
        <v>2</v>
      </c>
      <c r="D25">
        <f t="shared" ca="1" si="0"/>
        <v>2500</v>
      </c>
      <c r="E25">
        <v>8.3000000000000004E-2</v>
      </c>
      <c r="F25" s="15">
        <f t="shared" ca="1" si="1"/>
        <v>207.5</v>
      </c>
      <c r="G25" s="2"/>
      <c r="H25" s="2">
        <f ca="1">H2*D25</f>
        <v>210833.33333333331</v>
      </c>
      <c r="I25" s="2"/>
      <c r="J25" s="2"/>
    </row>
    <row r="26" spans="1:10" x14ac:dyDescent="0.25">
      <c r="A26" t="s">
        <v>85</v>
      </c>
      <c r="B26" s="20">
        <f>$B$2</f>
        <v>5000</v>
      </c>
      <c r="C26">
        <f>$B$1</f>
        <v>2</v>
      </c>
      <c r="D26">
        <f t="shared" si="0"/>
        <v>10000</v>
      </c>
      <c r="E26">
        <v>0.5</v>
      </c>
      <c r="F26" s="15">
        <f t="shared" si="1"/>
        <v>5000</v>
      </c>
      <c r="G26" s="2">
        <f>F26*$B$6</f>
        <v>163739.42401097121</v>
      </c>
      <c r="H26" s="2"/>
      <c r="I26" s="2">
        <f>G26/B26</f>
        <v>32.747884802194243</v>
      </c>
      <c r="J26" s="2"/>
    </row>
    <row r="27" spans="1:10" x14ac:dyDescent="0.25">
      <c r="A27" t="s">
        <v>56</v>
      </c>
      <c r="F27" s="15">
        <f ca="1">SUM(F21:F26)</f>
        <v>120440</v>
      </c>
      <c r="G27" s="2">
        <f>SUM(G21:G26)</f>
        <v>3766006.7522523375</v>
      </c>
      <c r="H27" s="2"/>
      <c r="I27" s="2">
        <f>SUM(I21:I26)</f>
        <v>753.20135045046754</v>
      </c>
      <c r="J27" s="2"/>
    </row>
    <row r="28" spans="1:10" x14ac:dyDescent="0.25">
      <c r="A28" t="s">
        <v>86</v>
      </c>
      <c r="F28" s="15">
        <f ca="1">F14+F27</f>
        <v>165642.5</v>
      </c>
      <c r="G28" s="2"/>
      <c r="H28" s="2"/>
      <c r="I28" s="2"/>
      <c r="J28" s="2"/>
    </row>
    <row r="29" spans="1:10" x14ac:dyDescent="0.25">
      <c r="A29" t="s">
        <v>92</v>
      </c>
      <c r="G29" s="2">
        <f>G27+G16</f>
        <v>3900373.5416486398</v>
      </c>
      <c r="H29" s="2"/>
      <c r="I29" s="2">
        <f>I27+I16</f>
        <v>780.07470832972797</v>
      </c>
    </row>
    <row r="30" spans="1:10" x14ac:dyDescent="0.25">
      <c r="A30" t="s">
        <v>93</v>
      </c>
      <c r="G30" s="21">
        <f>G27+G17</f>
        <v>3929196.424273232</v>
      </c>
      <c r="H30" s="21"/>
      <c r="I30" s="2">
        <f>I27+I17</f>
        <v>785.83928485464639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F22" sqref="F22"/>
    </sheetView>
  </sheetViews>
  <sheetFormatPr defaultRowHeight="15" x14ac:dyDescent="0.25"/>
  <cols>
    <col min="1" max="1" width="46.42578125" bestFit="1" customWidth="1"/>
    <col min="2" max="2" width="14.42578125" customWidth="1"/>
    <col min="3" max="4" width="14.28515625" bestFit="1" customWidth="1"/>
    <col min="6" max="7" width="12.5703125" bestFit="1" customWidth="1"/>
    <col min="8" max="8" width="14.28515625" bestFit="1" customWidth="1"/>
  </cols>
  <sheetData>
    <row r="1" spans="1:8" x14ac:dyDescent="0.25">
      <c r="A1" s="1" t="s">
        <v>0</v>
      </c>
      <c r="B1" s="3" t="s">
        <v>40</v>
      </c>
      <c r="C1" s="3" t="s">
        <v>41</v>
      </c>
      <c r="D1" s="3" t="s">
        <v>42</v>
      </c>
    </row>
    <row r="2" spans="1:8" x14ac:dyDescent="0.25">
      <c r="A2" s="1" t="s">
        <v>1</v>
      </c>
      <c r="B2" s="5">
        <v>307389565</v>
      </c>
      <c r="C2" s="5">
        <v>307389565</v>
      </c>
      <c r="D2" s="5">
        <v>307389565</v>
      </c>
    </row>
    <row r="3" spans="1:8" x14ac:dyDescent="0.25">
      <c r="A3" s="1" t="s">
        <v>4</v>
      </c>
      <c r="B3" s="4">
        <f ca="1">_xll.RiskNormal(0.00138,0.00037,_xll.RiskTruncate(0,))</f>
        <v>1.3801404090605768E-3</v>
      </c>
      <c r="C3" s="4">
        <f ca="1">_xll.RiskNormal(0.00138,0.00037,_xll.RiskTruncate(0,))</f>
        <v>1.3801404090605768E-3</v>
      </c>
      <c r="D3" s="4">
        <f ca="1">_xll.RiskNormal(0.00138,0.00037,_xll.RiskTruncate(0,))</f>
        <v>1.3801404090605768E-3</v>
      </c>
    </row>
    <row r="4" spans="1:8" x14ac:dyDescent="0.25">
      <c r="A4" s="1" t="s">
        <v>2</v>
      </c>
      <c r="B4" s="5">
        <f ca="1">B3*B2</f>
        <v>424240.75998005277</v>
      </c>
      <c r="C4" s="5">
        <f ca="1">C3*C2</f>
        <v>424240.75998005277</v>
      </c>
      <c r="D4" s="5">
        <f ca="1">D3*D2</f>
        <v>424240.75998005277</v>
      </c>
    </row>
    <row r="5" spans="1:8" x14ac:dyDescent="0.25">
      <c r="A5" s="1" t="s">
        <v>8</v>
      </c>
      <c r="B5" s="6">
        <f ca="1">_xll.RiskTriang(0.45,0.786,0.8)</f>
        <v>0.67866666666666664</v>
      </c>
      <c r="C5" s="6">
        <f ca="1">_xll.RiskTriang(0.45,0.786,0.8)</f>
        <v>0.67866666666666664</v>
      </c>
      <c r="D5" s="6">
        <f ca="1">_xll.RiskTriang(0.45,0.786,0.8)</f>
        <v>0.67866666666666664</v>
      </c>
    </row>
    <row r="6" spans="1:8" x14ac:dyDescent="0.25">
      <c r="A6" s="1" t="s">
        <v>9</v>
      </c>
      <c r="B6" s="5">
        <f ca="1">B4*B5</f>
        <v>287918.06243979582</v>
      </c>
      <c r="C6" s="5">
        <f ca="1">C4*C5</f>
        <v>287918.06243979582</v>
      </c>
      <c r="D6" s="5">
        <f ca="1">D4*D5</f>
        <v>287918.06243979582</v>
      </c>
    </row>
    <row r="7" spans="1:8" x14ac:dyDescent="0.25">
      <c r="A7" s="1" t="s">
        <v>12</v>
      </c>
      <c r="B7" s="6">
        <f ca="1">_xll.RiskTriang(0.014,0.016,0.018)</f>
        <v>1.6E-2</v>
      </c>
      <c r="C7" s="6">
        <f ca="1">_xll.RiskTriang(0.014,0.016,0.018)</f>
        <v>1.6E-2</v>
      </c>
      <c r="D7" s="6">
        <f ca="1">_xll.RiskTriang(0.014,0.016,0.018)</f>
        <v>1.6E-2</v>
      </c>
    </row>
    <row r="8" spans="1:8" x14ac:dyDescent="0.25">
      <c r="A8" s="1" t="s">
        <v>11</v>
      </c>
      <c r="B8" s="6">
        <v>0</v>
      </c>
      <c r="C8" s="6">
        <v>0</v>
      </c>
      <c r="D8" s="6">
        <v>0</v>
      </c>
      <c r="F8" t="s">
        <v>66</v>
      </c>
    </row>
    <row r="9" spans="1:8" x14ac:dyDescent="0.25">
      <c r="A9" s="1" t="s">
        <v>38</v>
      </c>
      <c r="B9" s="6">
        <f ca="1">B7-B8</f>
        <v>1.6E-2</v>
      </c>
      <c r="C9" s="6">
        <f ca="1">C7-C8</f>
        <v>1.6E-2</v>
      </c>
      <c r="D9" s="6">
        <f ca="1">D7-D8</f>
        <v>1.6E-2</v>
      </c>
      <c r="F9">
        <f ca="1">C13*C15</f>
        <v>8786.4882340832992</v>
      </c>
    </row>
    <row r="10" spans="1:8" x14ac:dyDescent="0.25">
      <c r="A10" s="1" t="s">
        <v>39</v>
      </c>
      <c r="B10" s="5">
        <f ca="1">B6*B9</f>
        <v>4606.6889990367335</v>
      </c>
      <c r="C10" s="5">
        <f ca="1">C6*C9</f>
        <v>4606.6889990367335</v>
      </c>
      <c r="D10" s="5">
        <f ca="1">D6*D9</f>
        <v>4606.6889990367335</v>
      </c>
    </row>
    <row r="11" spans="1:8" x14ac:dyDescent="0.25">
      <c r="A11" s="1" t="s">
        <v>5</v>
      </c>
      <c r="B11" s="3">
        <f ca="1">_xll.RiskTriang(0.2,0.21,0.27)</f>
        <v>0.22666666666666668</v>
      </c>
      <c r="C11" s="3">
        <f ca="1">_xll.RiskTriang(0.2,0.21,0.27)</f>
        <v>0.22666666666666668</v>
      </c>
      <c r="D11" s="3">
        <f ca="1">_xll.RiskTriang(0.2,0.21,0.27)</f>
        <v>0.22666666666666668</v>
      </c>
    </row>
    <row r="12" spans="1:8" x14ac:dyDescent="0.25">
      <c r="A12" s="1" t="s">
        <v>7</v>
      </c>
      <c r="B12" s="7">
        <f ca="1">_xll.RiskTriang(0.05,0.1,0.3)</f>
        <v>0.15</v>
      </c>
      <c r="C12" s="7">
        <f ca="1">_xll.RiskTriang(0.05,0.1,0.3)</f>
        <v>0.15</v>
      </c>
      <c r="D12" s="7">
        <f ca="1">_xll.RiskTriang(0.05,0.1,0.3)</f>
        <v>0.15</v>
      </c>
    </row>
    <row r="13" spans="1:8" x14ac:dyDescent="0.25">
      <c r="A13" s="1" t="s">
        <v>6</v>
      </c>
      <c r="B13" s="3">
        <f ca="1">B11*B12</f>
        <v>3.4000000000000002E-2</v>
      </c>
      <c r="C13" s="3">
        <f ca="1">C11*C12</f>
        <v>3.4000000000000002E-2</v>
      </c>
      <c r="D13" s="3">
        <f ca="1">D11*D12</f>
        <v>3.4000000000000002E-2</v>
      </c>
    </row>
    <row r="14" spans="1:8" x14ac:dyDescent="0.25">
      <c r="A14" s="1" t="s">
        <v>3</v>
      </c>
      <c r="B14" s="10">
        <f ca="1">B13*B10</f>
        <v>156.62742596724894</v>
      </c>
      <c r="C14" s="10">
        <f ca="1">C13*C10</f>
        <v>156.62742596724894</v>
      </c>
      <c r="D14" s="10">
        <f ca="1">D13*D10</f>
        <v>156.62742596724894</v>
      </c>
    </row>
    <row r="15" spans="1:8" x14ac:dyDescent="0.25">
      <c r="A15" s="1" t="s">
        <v>67</v>
      </c>
      <c r="B15" s="56">
        <v>129213.06226593087</v>
      </c>
      <c r="C15" s="53">
        <v>258426.12453186174</v>
      </c>
      <c r="D15" s="53">
        <v>387639.18679779262</v>
      </c>
      <c r="F15" s="2"/>
      <c r="G15" s="2"/>
      <c r="H15" s="2"/>
    </row>
    <row r="16" spans="1:8" x14ac:dyDescent="0.25">
      <c r="A16" s="64" t="s">
        <v>37</v>
      </c>
      <c r="B16" s="65">
        <f ca="1">B15*B14</f>
        <v>20238309.344058614</v>
      </c>
      <c r="C16" s="8">
        <f ca="1">_xll.RiskOutput()+C15*C14</f>
        <v>40476618.688117228</v>
      </c>
      <c r="D16" s="8">
        <f ca="1">D15*D14</f>
        <v>60714928.032175846</v>
      </c>
    </row>
    <row r="17" spans="1:8" x14ac:dyDescent="0.25">
      <c r="A17" s="67" t="s">
        <v>13</v>
      </c>
      <c r="B17" s="60">
        <f ca="1">Testing!$D$31</f>
        <v>3039271.1715677227</v>
      </c>
      <c r="C17" s="9">
        <f ca="1">Testing!$D$31</f>
        <v>3039271.1715677227</v>
      </c>
      <c r="D17" s="9">
        <f ca="1">Testing!$D$31</f>
        <v>3039271.1715677227</v>
      </c>
    </row>
    <row r="18" spans="1:8" x14ac:dyDescent="0.25">
      <c r="A18" s="57" t="s">
        <v>62</v>
      </c>
      <c r="B18" s="17">
        <f ca="1">SOP!$C$23</f>
        <v>1471835.4866611895</v>
      </c>
      <c r="C18" s="17">
        <f ca="1">SOP!$C$23</f>
        <v>1471835.4866611895</v>
      </c>
      <c r="D18" s="17">
        <f ca="1">SOP!$C$23</f>
        <v>1471835.4866611895</v>
      </c>
    </row>
    <row r="19" spans="1:8" x14ac:dyDescent="0.25">
      <c r="A19" s="66" t="s">
        <v>43</v>
      </c>
      <c r="B19" s="61">
        <f ca="1">_xll.RiskTriang(Relabeling!$B$75,Relabeling!$C$75,Relabeling!$D$75)</f>
        <v>363861.68272613426</v>
      </c>
      <c r="C19" s="61">
        <f ca="1">_xll.RiskTriang(Relabeling!$B$75,Relabeling!$C$75,Relabeling!$D$75)</f>
        <v>363861.68272613426</v>
      </c>
      <c r="D19" s="61">
        <f ca="1">_xll.RiskTriang(Relabeling!$B$75,Relabeling!$C$75,Relabeling!$D$75)</f>
        <v>363861.68272613426</v>
      </c>
      <c r="F19" s="11"/>
      <c r="G19" s="11"/>
      <c r="H19" s="11"/>
    </row>
    <row r="20" spans="1:8" x14ac:dyDescent="0.25">
      <c r="A20" s="66" t="s">
        <v>44</v>
      </c>
      <c r="B20" s="61">
        <f>Paperwork!$G$30</f>
        <v>3929196.424273232</v>
      </c>
      <c r="C20" s="2">
        <f>Paperwork!$G$30</f>
        <v>3929196.424273232</v>
      </c>
      <c r="D20" s="2">
        <f>Paperwork!$G$30</f>
        <v>3929196.424273232</v>
      </c>
      <c r="F20" s="11"/>
      <c r="G20" s="11"/>
      <c r="H20" s="11"/>
    </row>
    <row r="21" spans="1:8" x14ac:dyDescent="0.25">
      <c r="A21" s="66" t="s">
        <v>61</v>
      </c>
      <c r="B21" s="61">
        <f ca="1">SUM(B17:B20)</f>
        <v>8804164.7652282789</v>
      </c>
      <c r="C21" s="2">
        <f ca="1">SUM(C17:C20)</f>
        <v>8804164.7652282789</v>
      </c>
      <c r="D21" s="2">
        <f ca="1">SUM(D17:D20)</f>
        <v>8804164.7652282789</v>
      </c>
    </row>
    <row r="22" spans="1:8" x14ac:dyDescent="0.25">
      <c r="A22" s="57"/>
      <c r="B22" s="62"/>
    </row>
    <row r="23" spans="1:8" x14ac:dyDescent="0.25">
      <c r="A23" s="57" t="s">
        <v>10</v>
      </c>
      <c r="B23" s="63">
        <f ca="1">_xll.RiskOutput()+B16-B21</f>
        <v>11434144.578830335</v>
      </c>
      <c r="C23" s="15">
        <f ca="1">_xll.RiskOutput()+C16-C21</f>
        <v>31672453.92288895</v>
      </c>
      <c r="D23" s="15">
        <f ca="1">_xll.RiskOutput()+D16-D21</f>
        <v>51910763.266947567</v>
      </c>
    </row>
    <row r="24" spans="1:8" x14ac:dyDescent="0.25">
      <c r="B24" s="13"/>
    </row>
    <row r="25" spans="1:8" x14ac:dyDescent="0.25">
      <c r="B25" s="2" t="s">
        <v>94</v>
      </c>
      <c r="C25" s="9">
        <v>10419180.097034968</v>
      </c>
    </row>
    <row r="26" spans="1:8" x14ac:dyDescent="0.25">
      <c r="B26" s="2"/>
      <c r="C26" s="9"/>
    </row>
    <row r="28" spans="1:8" x14ac:dyDescent="0.25">
      <c r="C28" s="9"/>
    </row>
    <row r="30" spans="1:8" x14ac:dyDescent="0.25">
      <c r="C30" s="19"/>
    </row>
    <row r="33" spans="1:3" x14ac:dyDescent="0.25">
      <c r="B33" s="2"/>
    </row>
    <row r="34" spans="1:3" x14ac:dyDescent="0.25">
      <c r="B34" s="2"/>
    </row>
    <row r="35" spans="1:3" x14ac:dyDescent="0.25">
      <c r="B35" s="2"/>
    </row>
    <row r="36" spans="1:3" x14ac:dyDescent="0.25">
      <c r="B36" s="2"/>
      <c r="C36" s="9"/>
    </row>
    <row r="37" spans="1:3" x14ac:dyDescent="0.25">
      <c r="B37" s="2"/>
      <c r="C37" s="9"/>
    </row>
    <row r="38" spans="1:3" x14ac:dyDescent="0.25">
      <c r="A38" s="12"/>
      <c r="B38" s="11"/>
      <c r="C38" s="9"/>
    </row>
    <row r="39" spans="1:3" x14ac:dyDescent="0.25">
      <c r="A39" s="12"/>
      <c r="C39" s="9"/>
    </row>
    <row r="40" spans="1:3" x14ac:dyDescent="0.25">
      <c r="C40" s="9"/>
    </row>
    <row r="41" spans="1:3" x14ac:dyDescent="0.25">
      <c r="B41" s="14"/>
      <c r="C41" s="9"/>
    </row>
    <row r="42" spans="1:3" x14ac:dyDescent="0.25">
      <c r="C42" s="9"/>
    </row>
    <row r="43" spans="1:3" x14ac:dyDescent="0.25">
      <c r="B43" s="14"/>
      <c r="C43" s="9"/>
    </row>
    <row r="44" spans="1:3" x14ac:dyDescent="0.25">
      <c r="B44" s="9"/>
      <c r="C44" s="9"/>
    </row>
    <row r="45" spans="1:3" x14ac:dyDescent="0.25">
      <c r="C45" s="9"/>
    </row>
    <row r="46" spans="1:3" x14ac:dyDescent="0.25">
      <c r="B46" s="9"/>
      <c r="C46" s="9"/>
    </row>
    <row r="47" spans="1:3" x14ac:dyDescent="0.25">
      <c r="B47" s="9"/>
      <c r="C47" s="9"/>
    </row>
    <row r="48" spans="1:3" x14ac:dyDescent="0.25">
      <c r="C48" s="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24" sqref="B24"/>
    </sheetView>
  </sheetViews>
  <sheetFormatPr defaultRowHeight="15" x14ac:dyDescent="0.25"/>
  <cols>
    <col min="1" max="1" width="11.85546875" customWidth="1"/>
    <col min="2" max="2" width="24.85546875" customWidth="1"/>
    <col min="3" max="3" width="14.85546875" customWidth="1"/>
    <col min="4" max="4" width="14.42578125" customWidth="1"/>
    <col min="5" max="5" width="10.42578125" bestFit="1" customWidth="1"/>
    <col min="6" max="6" width="12.5703125" bestFit="1" customWidth="1"/>
    <col min="7" max="7" width="13.42578125" bestFit="1" customWidth="1"/>
  </cols>
  <sheetData>
    <row r="1" spans="1:7" x14ac:dyDescent="0.25">
      <c r="C1" s="57" t="s">
        <v>126</v>
      </c>
      <c r="D1" s="57"/>
    </row>
    <row r="2" spans="1:7" x14ac:dyDescent="0.25">
      <c r="B2" t="s">
        <v>148</v>
      </c>
      <c r="C2" s="58">
        <v>102.83201272356717</v>
      </c>
      <c r="D2" s="57"/>
    </row>
    <row r="3" spans="1:7" x14ac:dyDescent="0.25">
      <c r="B3" t="s">
        <v>149</v>
      </c>
      <c r="C3" s="58">
        <v>32.747884802194243</v>
      </c>
      <c r="D3" s="57"/>
    </row>
    <row r="4" spans="1:7" x14ac:dyDescent="0.25">
      <c r="C4" s="57"/>
      <c r="D4" s="57"/>
    </row>
    <row r="5" spans="1:7" x14ac:dyDescent="0.25">
      <c r="B5" t="s">
        <v>21</v>
      </c>
      <c r="C5" t="s">
        <v>136</v>
      </c>
      <c r="D5" t="s">
        <v>137</v>
      </c>
    </row>
    <row r="6" spans="1:7" x14ac:dyDescent="0.25">
      <c r="B6" s="24" t="s">
        <v>141</v>
      </c>
      <c r="C6" s="52">
        <f ca="1">Testing!D30</f>
        <v>2707017.1643388802</v>
      </c>
      <c r="D6" s="52">
        <f ca="1">Testing!D31</f>
        <v>3039271.1715677227</v>
      </c>
      <c r="G6" s="9"/>
    </row>
    <row r="7" spans="1:7" x14ac:dyDescent="0.25">
      <c r="B7" s="24" t="s">
        <v>139</v>
      </c>
      <c r="C7" s="52">
        <f ca="1">SOP!$C$22</f>
        <v>1417774.9745379498</v>
      </c>
      <c r="D7" s="52">
        <f ca="1">SOP!$C$23</f>
        <v>1471835.4866611895</v>
      </c>
      <c r="G7" s="9"/>
    </row>
    <row r="8" spans="1:7" x14ac:dyDescent="0.25">
      <c r="B8" s="24" t="s">
        <v>140</v>
      </c>
      <c r="C8" s="52">
        <f>Relabeling!C74</f>
        <v>278987.80605917808</v>
      </c>
      <c r="D8" s="52">
        <f>Relabeling!C75</f>
        <v>338833.19511598774</v>
      </c>
      <c r="F8" s="9"/>
      <c r="G8" s="9"/>
    </row>
    <row r="9" spans="1:7" x14ac:dyDescent="0.25">
      <c r="B9" s="24" t="s">
        <v>138</v>
      </c>
      <c r="C9" s="52">
        <f>Paperwork!$G$29</f>
        <v>3900373.5416486398</v>
      </c>
      <c r="D9" s="52">
        <f>Paperwork!$G$30</f>
        <v>3929196.424273232</v>
      </c>
      <c r="F9" s="9"/>
      <c r="G9" s="9"/>
    </row>
    <row r="10" spans="1:7" x14ac:dyDescent="0.25">
      <c r="B10" s="24" t="s">
        <v>61</v>
      </c>
      <c r="C10" s="52">
        <f ca="1">_xll.RiskOutput()+SUM(C6:C9)</f>
        <v>8304153.4865846485</v>
      </c>
      <c r="D10" s="52">
        <f ca="1">_xll.RiskOutput()+SUM(D6:D9)</f>
        <v>8779136.2776181325</v>
      </c>
      <c r="E10" t="s">
        <v>160</v>
      </c>
      <c r="F10">
        <v>5000</v>
      </c>
      <c r="G10" s="52"/>
    </row>
    <row r="11" spans="1:7" x14ac:dyDescent="0.25">
      <c r="A11" s="24"/>
      <c r="B11" s="51"/>
      <c r="E11" t="s">
        <v>161</v>
      </c>
      <c r="F11" s="9">
        <f ca="1">D10/F10</f>
        <v>1755.8272555236265</v>
      </c>
      <c r="G11" s="9"/>
    </row>
    <row r="12" spans="1:7" x14ac:dyDescent="0.25">
      <c r="A12" s="24"/>
      <c r="B12" s="24"/>
    </row>
    <row r="13" spans="1:7" ht="15.75" x14ac:dyDescent="0.25">
      <c r="A13" s="1" t="s">
        <v>143</v>
      </c>
      <c r="B13" s="1" t="s">
        <v>144</v>
      </c>
      <c r="C13" s="59">
        <f ca="1">ROUND(D6,-INT(LOG10(D6))+1)</f>
        <v>3000000</v>
      </c>
    </row>
    <row r="14" spans="1:7" ht="15.75" x14ac:dyDescent="0.25">
      <c r="A14" s="1"/>
      <c r="B14" s="1" t="s">
        <v>145</v>
      </c>
      <c r="C14" s="59">
        <f ca="1">ROUND(D7,-INT(LOG10(D7))+1)</f>
        <v>1500000</v>
      </c>
    </row>
    <row r="15" spans="1:7" ht="15.75" x14ac:dyDescent="0.25">
      <c r="A15" s="1"/>
      <c r="B15" s="1" t="s">
        <v>140</v>
      </c>
      <c r="C15" s="59">
        <f>ROUND(D8,-INT(LOG10(D8))+1)</f>
        <v>340000</v>
      </c>
    </row>
    <row r="16" spans="1:7" ht="15.75" x14ac:dyDescent="0.25">
      <c r="A16" s="1"/>
      <c r="B16" s="1" t="s">
        <v>138</v>
      </c>
      <c r="C16" s="59">
        <f>ROUND(D9,-INT(LOG10(D9))+1)</f>
        <v>3900000</v>
      </c>
    </row>
    <row r="17" spans="1:3" ht="15.75" x14ac:dyDescent="0.25">
      <c r="A17" s="1" t="s">
        <v>147</v>
      </c>
      <c r="B17" s="1" t="s">
        <v>146</v>
      </c>
      <c r="C17" s="59">
        <f ca="1">ROUND('Net Benefits'!C16,-INT(LOG10('Net Benefits'!C16))+1)</f>
        <v>40000000</v>
      </c>
    </row>
    <row r="18" spans="1:3" ht="15.75" x14ac:dyDescent="0.25">
      <c r="A18" s="1" t="s">
        <v>10</v>
      </c>
      <c r="B18" s="1"/>
      <c r="C18" s="59">
        <f ca="1">ROUND('Net Benefits'!C23,-INT(LOG10('Net Benefits'!C23))+1)</f>
        <v>32000000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F745AF-9750-43FA-A744-8DF68EEF039D}"/>
</file>

<file path=customXml/itemProps2.xml><?xml version="1.0" encoding="utf-8"?>
<ds:datastoreItem xmlns:ds="http://schemas.openxmlformats.org/officeDocument/2006/customXml" ds:itemID="{E0A1DF83-D5E6-43FE-8EA1-13E1B85D7FDE}"/>
</file>

<file path=customXml/itemProps3.xml><?xml version="1.0" encoding="utf-8"?>
<ds:datastoreItem xmlns:ds="http://schemas.openxmlformats.org/officeDocument/2006/customXml" ds:itemID="{1A9F42A5-5FCB-4A75-BC01-6F6173A07E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Testing</vt:lpstr>
      <vt:lpstr>SOP</vt:lpstr>
      <vt:lpstr>Relabeling</vt:lpstr>
      <vt:lpstr>Paperwork</vt:lpstr>
      <vt:lpstr>Net Benefits</vt:lpstr>
      <vt:lpstr>Wage and Summary</vt:lpstr>
    </vt:vector>
  </TitlesOfParts>
  <Company>US FDA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Bruns</dc:creator>
  <cp:lastModifiedBy>Richard Bruns</cp:lastModifiedBy>
  <dcterms:created xsi:type="dcterms:W3CDTF">2012-08-06T19:06:47Z</dcterms:created>
  <dcterms:modified xsi:type="dcterms:W3CDTF">2016-02-19T19:20:11Z</dcterms:modified>
</cp:coreProperties>
</file>