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CTP/3-Dataset Download/"/>
    </mc:Choice>
  </mc:AlternateContent>
  <xr:revisionPtr revIDLastSave="167" documentId="14_{360C2879-2086-4F26-A8B7-72E921AF0CF6}" xr6:coauthVersionLast="47" xr6:coauthVersionMax="47" xr10:uidLastSave="{4D4A474D-7CA5-4F71-A2C2-8E2D3A505744}"/>
  <bookViews>
    <workbookView xWindow="-120" yWindow="-120" windowWidth="24240" windowHeight="13020" xr2:uid="{99E5EA7F-8A63-4AEA-947C-1461F5B41440}"/>
  </bookViews>
  <sheets>
    <sheet name="Core Operations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4" i="1" l="1"/>
  <c r="DQ5" i="1" s="1"/>
  <c r="DQ2" i="1"/>
  <c r="DQ3" i="1" s="1"/>
  <c r="DK2" i="1"/>
  <c r="DL2" i="1"/>
  <c r="DL4" i="1"/>
  <c r="DM4" i="1" s="1"/>
  <c r="DM5" i="1" s="1"/>
  <c r="DK5" i="1"/>
  <c r="DL5" i="1"/>
  <c r="DI5" i="1"/>
  <c r="DH5" i="1"/>
  <c r="DR4" i="1" l="1"/>
  <c r="DR2" i="1"/>
  <c r="DN4" i="1"/>
  <c r="DM2" i="1"/>
  <c r="DL3" i="1"/>
  <c r="DK3" i="1"/>
  <c r="DR3" i="1" l="1"/>
  <c r="DS2" i="1"/>
  <c r="DS3" i="1" s="1"/>
  <c r="DR5" i="1"/>
  <c r="DS4" i="1"/>
  <c r="DS5" i="1" s="1"/>
  <c r="DN5" i="1"/>
  <c r="DO4" i="1"/>
  <c r="DM3" i="1"/>
  <c r="DN2" i="1"/>
  <c r="DO5" i="1" l="1"/>
  <c r="DP4" i="1"/>
  <c r="DP5" i="1" s="1"/>
  <c r="DO2" i="1"/>
  <c r="DN3" i="1"/>
  <c r="DP2" i="1" l="1"/>
  <c r="DP3" i="1" s="1"/>
  <c r="DO3" i="1"/>
  <c r="CY2" i="1"/>
  <c r="CW5" i="1"/>
  <c r="CV5" i="1"/>
  <c r="CX4" i="1"/>
  <c r="CY4" i="1" s="1"/>
  <c r="CX3" i="1"/>
  <c r="CW3" i="1"/>
  <c r="CV3" i="1"/>
  <c r="CU3" i="1"/>
  <c r="CT3" i="1"/>
  <c r="CS3" i="1"/>
  <c r="CP4" i="1"/>
  <c r="CQ4" i="1" s="1"/>
  <c r="CX5" i="1" l="1"/>
  <c r="CP5" i="1"/>
  <c r="CY3" i="1"/>
  <c r="CZ2" i="1"/>
  <c r="DA2" i="1" s="1"/>
  <c r="CY5" i="1"/>
  <c r="CZ4" i="1"/>
  <c r="DA4" i="1" s="1"/>
  <c r="CQ5" i="1"/>
  <c r="CR4" i="1"/>
  <c r="CR5" i="1" l="1"/>
  <c r="CS4" i="1"/>
  <c r="DA5" i="1"/>
  <c r="DB4" i="1"/>
  <c r="DB2" i="1"/>
  <c r="DA3" i="1"/>
  <c r="CZ5" i="1"/>
  <c r="CZ3" i="1"/>
  <c r="DC2" i="1" l="1"/>
  <c r="DB3" i="1"/>
  <c r="DC4" i="1"/>
  <c r="DB5" i="1"/>
  <c r="CS5" i="1"/>
  <c r="CT4" i="1"/>
  <c r="CT5" i="1" l="1"/>
  <c r="CU4" i="1"/>
  <c r="CU5" i="1" s="1"/>
  <c r="DC5" i="1"/>
  <c r="DD4" i="1"/>
  <c r="DC3" i="1"/>
  <c r="DD2" i="1"/>
  <c r="DD3" i="1" l="1"/>
  <c r="DE2" i="1"/>
  <c r="DD5" i="1"/>
  <c r="DE4" i="1"/>
  <c r="DE3" i="1" l="1"/>
  <c r="DF2" i="1"/>
  <c r="DF4" i="1"/>
  <c r="DE5" i="1"/>
  <c r="DG4" i="1" l="1"/>
  <c r="DG5" i="1" s="1"/>
  <c r="DF5" i="1"/>
  <c r="DF3" i="1"/>
  <c r="DG2" i="1"/>
  <c r="DG3" i="1" s="1"/>
</calcChain>
</file>

<file path=xl/sharedStrings.xml><?xml version="1.0" encoding="utf-8"?>
<sst xmlns="http://schemas.openxmlformats.org/spreadsheetml/2006/main" count="15" uniqueCount="9">
  <si>
    <t>Category</t>
  </si>
  <si>
    <t>Measure Title</t>
  </si>
  <si>
    <t>Measure</t>
  </si>
  <si>
    <t>Core Operations</t>
  </si>
  <si>
    <t>User Fees Collected</t>
  </si>
  <si>
    <t>Cumulative Dollar Amount of User Fees Collected Since Program Inception (FY 2009, Quarter 4)</t>
  </si>
  <si>
    <t>Cumulative Percentage of User Fees Collected Since Program Inception (FY 2009, Quarter 4)</t>
  </si>
  <si>
    <t>Cumulative Annual Dollar Amount of User Fees Collected (Cohort Collections Only)</t>
  </si>
  <si>
    <t>Cumulative Percent of Total Cohort Collections Received Against Annual Dollar Amount Required by Statute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</si>
</sst>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0" fontId="2" fillId="0" borderId="0" applyBorder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14" fontId="3" fillId="0" borderId="0" xfId="1" quotePrefix="1" applyNumberFormat="1" applyFont="1" applyFill="1" applyBorder="1" applyAlignment="1">
      <alignment horizontal="center" vertical="top"/>
    </xf>
    <xf numFmtId="14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0" fontId="5" fillId="0" borderId="0" xfId="2" applyFont="1" applyFill="1" applyBorder="1"/>
    <xf numFmtId="0" fontId="5" fillId="0" borderId="0" xfId="1" applyFont="1" applyFill="1" applyBorder="1" applyAlignment="1" applyProtection="1">
      <alignment wrapText="1"/>
      <protection locked="0"/>
    </xf>
    <xf numFmtId="3" fontId="5" fillId="0" borderId="0" xfId="3" applyNumberFormat="1" applyFont="1" applyFill="1" applyBorder="1" applyAlignment="1">
      <alignment readingOrder="1"/>
    </xf>
    <xf numFmtId="3" fontId="5" fillId="0" borderId="0" xfId="2" applyNumberFormat="1" applyFont="1" applyFill="1" applyBorder="1" applyAlignment="1">
      <alignment readingOrder="1"/>
    </xf>
    <xf numFmtId="3" fontId="5" fillId="0" borderId="0" xfId="2" applyNumberFormat="1" applyFont="1" applyFill="1" applyBorder="1"/>
    <xf numFmtId="3" fontId="5" fillId="0" borderId="0" xfId="0" applyNumberFormat="1" applyFont="1" applyFill="1" applyBorder="1"/>
    <xf numFmtId="164" fontId="4" fillId="0" borderId="0" xfId="4" applyNumberFormat="1" applyFont="1" applyFill="1" applyBorder="1"/>
    <xf numFmtId="4" fontId="5" fillId="0" borderId="0" xfId="0" applyNumberFormat="1" applyFont="1" applyFill="1"/>
    <xf numFmtId="4" fontId="5" fillId="0" borderId="0" xfId="0" applyNumberFormat="1" applyFont="1"/>
    <xf numFmtId="164" fontId="5" fillId="0" borderId="0" xfId="4" applyNumberFormat="1" applyFont="1"/>
    <xf numFmtId="37" fontId="5" fillId="0" borderId="2" xfId="4" applyNumberFormat="1" applyFont="1" applyFill="1" applyBorder="1"/>
    <xf numFmtId="164" fontId="5" fillId="0" borderId="2" xfId="4" applyNumberFormat="1" applyFont="1" applyFill="1" applyBorder="1"/>
    <xf numFmtId="9" fontId="5" fillId="0" borderId="0" xfId="3" applyFont="1" applyFill="1" applyBorder="1" applyAlignment="1">
      <alignment readingOrder="1"/>
    </xf>
    <xf numFmtId="9" fontId="5" fillId="0" borderId="0" xfId="2" applyNumberFormat="1" applyFont="1" applyFill="1" applyBorder="1" applyAlignment="1">
      <alignment readingOrder="1"/>
    </xf>
    <xf numFmtId="9" fontId="5" fillId="0" borderId="0" xfId="2" applyNumberFormat="1" applyFont="1" applyFill="1" applyBorder="1"/>
    <xf numFmtId="9" fontId="5" fillId="0" borderId="0" xfId="0" applyNumberFormat="1" applyFont="1" applyFill="1" applyBorder="1"/>
    <xf numFmtId="10" fontId="5" fillId="0" borderId="0" xfId="0" applyNumberFormat="1" applyFont="1" applyFill="1" applyBorder="1"/>
    <xf numFmtId="10" fontId="4" fillId="0" borderId="0" xfId="4" applyNumberFormat="1" applyFont="1" applyFill="1" applyBorder="1"/>
    <xf numFmtId="10" fontId="5" fillId="0" borderId="1" xfId="0" applyNumberFormat="1" applyFont="1" applyBorder="1"/>
    <xf numFmtId="10" fontId="4" fillId="0" borderId="0" xfId="5" applyNumberFormat="1" applyFont="1" applyFill="1" applyBorder="1"/>
    <xf numFmtId="10" fontId="5" fillId="0" borderId="1" xfId="0" applyNumberFormat="1" applyFont="1" applyFill="1" applyBorder="1"/>
    <xf numFmtId="10" fontId="5" fillId="0" borderId="1" xfId="4" applyNumberFormat="1" applyFont="1" applyBorder="1"/>
    <xf numFmtId="10" fontId="5" fillId="0" borderId="1" xfId="4" applyNumberFormat="1" applyFont="1" applyFill="1" applyBorder="1"/>
    <xf numFmtId="10" fontId="5" fillId="0" borderId="1" xfId="5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43" fontId="4" fillId="0" borderId="0" xfId="4" applyNumberFormat="1" applyFont="1" applyFill="1" applyBorder="1"/>
    <xf numFmtId="37" fontId="5" fillId="0" borderId="0" xfId="4" applyNumberFormat="1" applyFont="1"/>
    <xf numFmtId="10" fontId="5" fillId="0" borderId="0" xfId="0" applyNumberFormat="1" applyFont="1" applyFill="1"/>
    <xf numFmtId="10" fontId="5" fillId="0" borderId="0" xfId="0" applyNumberFormat="1" applyFont="1"/>
    <xf numFmtId="10" fontId="5" fillId="0" borderId="0" xfId="5" applyNumberFormat="1" applyFont="1"/>
    <xf numFmtId="10" fontId="5" fillId="0" borderId="0" xfId="5" applyNumberFormat="1" applyFont="1" applyFill="1"/>
    <xf numFmtId="43" fontId="4" fillId="0" borderId="0" xfId="4" applyFont="1" applyFill="1" applyBorder="1"/>
    <xf numFmtId="10" fontId="6" fillId="0" borderId="0" xfId="5" applyNumberFormat="1" applyFont="1" applyProtection="1"/>
    <xf numFmtId="43" fontId="5" fillId="0" borderId="0" xfId="0" applyNumberFormat="1" applyFont="1"/>
    <xf numFmtId="4" fontId="5" fillId="0" borderId="0" xfId="0" applyNumberFormat="1" applyFont="1" applyProtection="1">
      <protection locked="0"/>
    </xf>
    <xf numFmtId="10" fontId="5" fillId="0" borderId="1" xfId="5" applyNumberFormat="1" applyFont="1" applyFill="1" applyBorder="1" applyProtection="1"/>
    <xf numFmtId="10" fontId="5" fillId="0" borderId="0" xfId="5" applyNumberFormat="1" applyFont="1" applyFill="1" applyProtection="1"/>
    <xf numFmtId="10" fontId="5" fillId="0" borderId="0" xfId="5" applyNumberFormat="1" applyFont="1" applyProtection="1"/>
    <xf numFmtId="10" fontId="5" fillId="0" borderId="0" xfId="4" applyNumberFormat="1" applyFont="1" applyProtection="1"/>
  </cellXfs>
  <cellStyles count="6">
    <cellStyle name="Comma" xfId="4" builtinId="3"/>
    <cellStyle name="Normal" xfId="0" builtinId="0"/>
    <cellStyle name="Normal 2" xfId="2" xr:uid="{FED5738F-C976-4101-AA4B-8DF6F5ACF768}"/>
    <cellStyle name="Normal_Dashboard Level v3 0 2009-06-22 dbt revisions" xfId="1" xr:uid="{2A66D3B7-2B36-4CF8-9B05-EE5D3C79D446}"/>
    <cellStyle name="Percent" xfId="5" builtinId="5"/>
    <cellStyle name="Percent 2" xfId="3" xr:uid="{9D8DE5D2-641C-4F9C-AD15-59B781AA2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F2B2-B62B-4280-B8CE-6836B174B167}">
  <dimension ref="A1:GA5"/>
  <sheetViews>
    <sheetView tabSelected="1" workbookViewId="0">
      <pane xSplit="3" ySplit="1" topLeftCell="DR2" activePane="bottomRight" state="frozen"/>
      <selection pane="topRight" activeCell="D1" sqref="D1"/>
      <selection pane="bottomLeft" activeCell="A2" sqref="A2"/>
      <selection pane="bottomRight" activeCell="DU17" sqref="DU17"/>
    </sheetView>
  </sheetViews>
  <sheetFormatPr defaultColWidth="9.140625" defaultRowHeight="14.25" x14ac:dyDescent="0.2"/>
  <cols>
    <col min="1" max="1" width="17" style="5" customWidth="1"/>
    <col min="2" max="2" width="20.140625" style="5" customWidth="1"/>
    <col min="3" max="3" width="98.85546875" style="5" bestFit="1" customWidth="1"/>
    <col min="4" max="78" width="14.42578125" style="5" bestFit="1" customWidth="1"/>
    <col min="79" max="87" width="15.5703125" style="5" bestFit="1" customWidth="1"/>
    <col min="88" max="90" width="14.42578125" style="5" bestFit="1" customWidth="1"/>
    <col min="91" max="93" width="17" style="5" bestFit="1" customWidth="1"/>
    <col min="94" max="99" width="17.42578125" style="5" bestFit="1" customWidth="1"/>
    <col min="100" max="102" width="15.85546875" style="5" bestFit="1" customWidth="1"/>
    <col min="103" max="104" width="14.7109375" style="5" customWidth="1"/>
    <col min="105" max="108" width="15.42578125" style="5" customWidth="1"/>
    <col min="109" max="109" width="19" style="5" customWidth="1"/>
    <col min="110" max="110" width="18.85546875" style="5" customWidth="1"/>
    <col min="111" max="111" width="21" style="5" customWidth="1"/>
    <col min="112" max="112" width="20.5703125" style="5" customWidth="1"/>
    <col min="113" max="113" width="21.85546875" style="5" customWidth="1"/>
    <col min="114" max="114" width="22.85546875" style="5" customWidth="1"/>
    <col min="115" max="120" width="17.28515625" style="5" bestFit="1" customWidth="1"/>
    <col min="121" max="123" width="16.85546875" style="5" customWidth="1"/>
    <col min="124" max="126" width="17.7109375" style="5" customWidth="1"/>
    <col min="127" max="183" width="13" style="5" hidden="1" customWidth="1"/>
    <col min="184" max="184" width="17.28515625" style="5" bestFit="1" customWidth="1"/>
    <col min="185" max="189" width="15.42578125" style="5" bestFit="1" customWidth="1"/>
    <col min="190" max="16384" width="9.140625" style="5"/>
  </cols>
  <sheetData>
    <row r="1" spans="1:183" ht="15" x14ac:dyDescent="0.2">
      <c r="A1" s="1" t="s">
        <v>0</v>
      </c>
      <c r="B1" s="2" t="s">
        <v>1</v>
      </c>
      <c r="C1" s="2" t="s">
        <v>2</v>
      </c>
      <c r="D1" s="3">
        <v>42308</v>
      </c>
      <c r="E1" s="3">
        <v>42338</v>
      </c>
      <c r="F1" s="3">
        <v>42369</v>
      </c>
      <c r="G1" s="3">
        <v>42400</v>
      </c>
      <c r="H1" s="3">
        <v>42428</v>
      </c>
      <c r="I1" s="3">
        <v>42460</v>
      </c>
      <c r="J1" s="3">
        <v>42490</v>
      </c>
      <c r="K1" s="3">
        <v>42521</v>
      </c>
      <c r="L1" s="3">
        <v>42551</v>
      </c>
      <c r="M1" s="3">
        <v>42582</v>
      </c>
      <c r="N1" s="3">
        <v>42612</v>
      </c>
      <c r="O1" s="3">
        <v>42643</v>
      </c>
      <c r="P1" s="3">
        <v>42674</v>
      </c>
      <c r="Q1" s="3">
        <v>42704</v>
      </c>
      <c r="R1" s="3">
        <v>42735</v>
      </c>
      <c r="S1" s="3">
        <v>42766</v>
      </c>
      <c r="T1" s="3">
        <v>42794</v>
      </c>
      <c r="U1" s="3">
        <v>42825</v>
      </c>
      <c r="V1" s="3">
        <v>42855</v>
      </c>
      <c r="W1" s="3">
        <v>42886</v>
      </c>
      <c r="X1" s="3">
        <v>42916</v>
      </c>
      <c r="Y1" s="3">
        <v>42947</v>
      </c>
      <c r="Z1" s="3">
        <v>42977</v>
      </c>
      <c r="AA1" s="3">
        <v>43008</v>
      </c>
      <c r="AB1" s="3">
        <v>43039</v>
      </c>
      <c r="AC1" s="3">
        <v>43069</v>
      </c>
      <c r="AD1" s="3">
        <v>43100</v>
      </c>
      <c r="AE1" s="3">
        <v>43131</v>
      </c>
      <c r="AF1" s="3">
        <v>43159</v>
      </c>
      <c r="AG1" s="3">
        <v>43190</v>
      </c>
      <c r="AH1" s="3">
        <v>43220</v>
      </c>
      <c r="AI1" s="3">
        <v>43251</v>
      </c>
      <c r="AJ1" s="3">
        <v>43281</v>
      </c>
      <c r="AK1" s="3">
        <v>43312</v>
      </c>
      <c r="AL1" s="3">
        <v>43342</v>
      </c>
      <c r="AM1" s="3">
        <v>43373</v>
      </c>
      <c r="AN1" s="3">
        <v>43404</v>
      </c>
      <c r="AO1" s="3">
        <v>43434</v>
      </c>
      <c r="AP1" s="3">
        <v>43465</v>
      </c>
      <c r="AQ1" s="3">
        <v>43496</v>
      </c>
      <c r="AR1" s="3">
        <v>43524</v>
      </c>
      <c r="AS1" s="3">
        <v>43555</v>
      </c>
      <c r="AT1" s="3">
        <v>43585</v>
      </c>
      <c r="AU1" s="3">
        <v>43616</v>
      </c>
      <c r="AV1" s="3">
        <v>43646</v>
      </c>
      <c r="AW1" s="3">
        <v>43677</v>
      </c>
      <c r="AX1" s="3">
        <v>43707</v>
      </c>
      <c r="AY1" s="3">
        <v>43738</v>
      </c>
      <c r="AZ1" s="3">
        <v>43769</v>
      </c>
      <c r="BA1" s="3">
        <v>43799</v>
      </c>
      <c r="BB1" s="3">
        <v>43830</v>
      </c>
      <c r="BC1" s="3">
        <v>43861</v>
      </c>
      <c r="BD1" s="3">
        <v>43889</v>
      </c>
      <c r="BE1" s="3">
        <v>43921</v>
      </c>
      <c r="BF1" s="4">
        <v>43951</v>
      </c>
      <c r="BG1" s="4">
        <v>43982</v>
      </c>
      <c r="BH1" s="4">
        <v>44012</v>
      </c>
      <c r="BI1" s="4">
        <v>44043</v>
      </c>
      <c r="BJ1" s="4">
        <v>44074</v>
      </c>
      <c r="BK1" s="4">
        <v>44104</v>
      </c>
      <c r="BL1" s="4">
        <v>44135</v>
      </c>
      <c r="BM1" s="4">
        <v>44165</v>
      </c>
      <c r="BN1" s="4">
        <v>44196</v>
      </c>
      <c r="BO1" s="4">
        <v>44227</v>
      </c>
      <c r="BP1" s="4">
        <v>44255</v>
      </c>
      <c r="BQ1" s="4">
        <v>44286</v>
      </c>
      <c r="BR1" s="4">
        <v>44316</v>
      </c>
      <c r="BS1" s="4">
        <v>44347</v>
      </c>
      <c r="BT1" s="4">
        <v>44377</v>
      </c>
      <c r="BU1" s="4">
        <v>44408</v>
      </c>
      <c r="BV1" s="4">
        <v>44439</v>
      </c>
      <c r="BW1" s="4">
        <v>44469</v>
      </c>
      <c r="BX1" s="4">
        <v>44500</v>
      </c>
      <c r="BY1" s="4">
        <v>44530</v>
      </c>
      <c r="BZ1" s="4">
        <v>44561</v>
      </c>
      <c r="CA1" s="4">
        <v>44592</v>
      </c>
      <c r="CB1" s="4">
        <v>44620</v>
      </c>
      <c r="CC1" s="4">
        <v>44651</v>
      </c>
      <c r="CD1" s="4">
        <v>44681</v>
      </c>
      <c r="CE1" s="4">
        <v>44712</v>
      </c>
      <c r="CF1" s="4">
        <v>44742</v>
      </c>
      <c r="CG1" s="4">
        <v>44773</v>
      </c>
      <c r="CH1" s="4">
        <v>44804</v>
      </c>
      <c r="CI1" s="4">
        <v>44834</v>
      </c>
      <c r="CJ1" s="4">
        <v>44865</v>
      </c>
      <c r="CK1" s="4">
        <v>44895</v>
      </c>
      <c r="CL1" s="4">
        <v>44926</v>
      </c>
      <c r="CM1" s="4">
        <v>44957</v>
      </c>
      <c r="CN1" s="4">
        <v>44985</v>
      </c>
      <c r="CO1" s="4">
        <v>45016</v>
      </c>
      <c r="CP1" s="4">
        <v>45046</v>
      </c>
      <c r="CQ1" s="4">
        <v>45077</v>
      </c>
      <c r="CR1" s="4">
        <v>45107</v>
      </c>
      <c r="CS1" s="4">
        <v>45138</v>
      </c>
      <c r="CT1" s="4">
        <v>45169</v>
      </c>
      <c r="CU1" s="4">
        <v>45199</v>
      </c>
      <c r="CV1" s="4">
        <v>45230</v>
      </c>
      <c r="CW1" s="4">
        <v>45260</v>
      </c>
      <c r="CX1" s="4">
        <v>45291</v>
      </c>
      <c r="CY1" s="4">
        <v>45322</v>
      </c>
      <c r="CZ1" s="4">
        <v>45351</v>
      </c>
      <c r="DA1" s="4">
        <v>45382</v>
      </c>
      <c r="DB1" s="4">
        <v>45412</v>
      </c>
      <c r="DC1" s="4">
        <v>45443</v>
      </c>
      <c r="DD1" s="4">
        <v>45473</v>
      </c>
      <c r="DE1" s="4">
        <v>45504</v>
      </c>
      <c r="DF1" s="4">
        <v>45535</v>
      </c>
      <c r="DG1" s="4">
        <v>45565</v>
      </c>
      <c r="DH1" s="4">
        <v>45596</v>
      </c>
      <c r="DI1" s="4">
        <v>45626</v>
      </c>
      <c r="DJ1" s="4">
        <v>45657</v>
      </c>
      <c r="DK1" s="4">
        <v>45688</v>
      </c>
      <c r="DL1" s="4">
        <v>45716</v>
      </c>
      <c r="DM1" s="4">
        <v>45747</v>
      </c>
      <c r="DN1" s="4">
        <v>45777</v>
      </c>
      <c r="DO1" s="4">
        <v>45808</v>
      </c>
      <c r="DP1" s="4">
        <v>45838</v>
      </c>
      <c r="DQ1" s="4">
        <v>45869</v>
      </c>
      <c r="DR1" s="4">
        <v>45900</v>
      </c>
      <c r="DS1" s="4">
        <v>45930</v>
      </c>
      <c r="DT1" s="4">
        <v>45961</v>
      </c>
      <c r="DU1" s="4">
        <v>45991</v>
      </c>
      <c r="DV1" s="4">
        <v>46022</v>
      </c>
      <c r="DW1" s="4">
        <v>46053</v>
      </c>
      <c r="DX1" s="4">
        <v>46081</v>
      </c>
      <c r="DY1" s="4">
        <v>46112</v>
      </c>
      <c r="DZ1" s="4">
        <v>46142</v>
      </c>
      <c r="EA1" s="4">
        <v>46173</v>
      </c>
      <c r="EB1" s="4">
        <v>46203</v>
      </c>
      <c r="EC1" s="4">
        <v>46234</v>
      </c>
      <c r="ED1" s="4">
        <v>46265</v>
      </c>
      <c r="EE1" s="4">
        <v>46295</v>
      </c>
      <c r="EF1" s="4">
        <v>46326</v>
      </c>
      <c r="EG1" s="4">
        <v>46356</v>
      </c>
      <c r="EH1" s="4">
        <v>46387</v>
      </c>
      <c r="EI1" s="4">
        <v>46418</v>
      </c>
      <c r="EJ1" s="4">
        <v>46446</v>
      </c>
      <c r="EK1" s="4">
        <v>46477</v>
      </c>
      <c r="EL1" s="4">
        <v>46507</v>
      </c>
      <c r="EM1" s="4">
        <v>46538</v>
      </c>
      <c r="EN1" s="4">
        <v>46568</v>
      </c>
      <c r="EO1" s="4">
        <v>46599</v>
      </c>
      <c r="EP1" s="4">
        <v>46630</v>
      </c>
      <c r="EQ1" s="4">
        <v>46660</v>
      </c>
      <c r="ER1" s="4">
        <v>46691</v>
      </c>
      <c r="ES1" s="4">
        <v>46721</v>
      </c>
      <c r="ET1" s="4">
        <v>46752</v>
      </c>
      <c r="EU1" s="4">
        <v>46783</v>
      </c>
      <c r="EV1" s="4">
        <v>46812</v>
      </c>
      <c r="EW1" s="4">
        <v>46843</v>
      </c>
      <c r="EX1" s="4">
        <v>46873</v>
      </c>
      <c r="EY1" s="4">
        <v>46904</v>
      </c>
      <c r="EZ1" s="4">
        <v>46934</v>
      </c>
      <c r="FA1" s="4">
        <v>46965</v>
      </c>
      <c r="FB1" s="4">
        <v>46996</v>
      </c>
      <c r="FC1" s="4">
        <v>47026</v>
      </c>
      <c r="FD1" s="4">
        <v>47057</v>
      </c>
      <c r="FE1" s="4">
        <v>47087</v>
      </c>
      <c r="FF1" s="4">
        <v>47118</v>
      </c>
      <c r="FG1" s="4">
        <v>47149</v>
      </c>
      <c r="FH1" s="4">
        <v>47177</v>
      </c>
      <c r="FI1" s="4">
        <v>47208</v>
      </c>
      <c r="FJ1" s="4">
        <v>47238</v>
      </c>
      <c r="FK1" s="4">
        <v>47269</v>
      </c>
      <c r="FL1" s="4">
        <v>47299</v>
      </c>
      <c r="FM1" s="4">
        <v>47330</v>
      </c>
      <c r="FN1" s="4">
        <v>47361</v>
      </c>
      <c r="FO1" s="4">
        <v>47391</v>
      </c>
      <c r="FP1" s="4">
        <v>47422</v>
      </c>
      <c r="FQ1" s="4">
        <v>47452</v>
      </c>
      <c r="FR1" s="4">
        <v>47483</v>
      </c>
      <c r="FS1" s="4">
        <v>47514</v>
      </c>
      <c r="FT1" s="4">
        <v>47542</v>
      </c>
      <c r="FU1" s="4">
        <v>47573</v>
      </c>
      <c r="FV1" s="4">
        <v>47603</v>
      </c>
      <c r="FW1" s="4">
        <v>47634</v>
      </c>
      <c r="FX1" s="4">
        <v>47664</v>
      </c>
      <c r="FY1" s="4">
        <v>47695</v>
      </c>
      <c r="FZ1" s="4">
        <v>47726</v>
      </c>
      <c r="GA1" s="4">
        <v>47756</v>
      </c>
    </row>
    <row r="2" spans="1:183" x14ac:dyDescent="0.2">
      <c r="A2" s="6" t="s">
        <v>3</v>
      </c>
      <c r="B2" s="6" t="s">
        <v>4</v>
      </c>
      <c r="C2" s="7" t="s">
        <v>5</v>
      </c>
      <c r="D2" s="8">
        <v>2775545669.0999999</v>
      </c>
      <c r="E2" s="8">
        <v>2775932342.1599998</v>
      </c>
      <c r="F2" s="9">
        <v>2801116475.4699998</v>
      </c>
      <c r="G2" s="9">
        <v>2925730464.8299999</v>
      </c>
      <c r="H2" s="9">
        <v>2925833521.3299999</v>
      </c>
      <c r="I2" s="9">
        <v>3074844449.8400002</v>
      </c>
      <c r="J2" s="9">
        <v>3075537592.98</v>
      </c>
      <c r="K2" s="9">
        <v>3075801125.0900002</v>
      </c>
      <c r="L2" s="9">
        <v>3084606770</v>
      </c>
      <c r="M2" s="9">
        <v>3225776000.23</v>
      </c>
      <c r="N2" s="9">
        <v>3225945383.8099999</v>
      </c>
      <c r="O2" s="9">
        <v>3373636839.6300001</v>
      </c>
      <c r="P2" s="9">
        <v>3375643902.5500002</v>
      </c>
      <c r="Q2" s="9">
        <v>3375990699.1999998</v>
      </c>
      <c r="R2" s="9">
        <v>3411632731.73</v>
      </c>
      <c r="S2" s="9">
        <v>3534133796.8299999</v>
      </c>
      <c r="T2" s="9">
        <v>3534301716.79</v>
      </c>
      <c r="U2" s="9">
        <v>3567874234.5500002</v>
      </c>
      <c r="V2" s="9">
        <v>3692402879.8200002</v>
      </c>
      <c r="W2" s="9">
        <v>3692807378.8299999</v>
      </c>
      <c r="X2" s="9">
        <v>3731891391.0500002</v>
      </c>
      <c r="Y2" s="9">
        <v>3850913374.8600001</v>
      </c>
      <c r="Z2" s="9">
        <v>3851278104.8000002</v>
      </c>
      <c r="AA2" s="9">
        <v>4008677175.98</v>
      </c>
      <c r="AB2" s="9">
        <v>4009821017.3600001</v>
      </c>
      <c r="AC2" s="9">
        <v>4010116374.0500002</v>
      </c>
      <c r="AD2" s="9">
        <v>4049116572.5300002</v>
      </c>
      <c r="AE2" s="9">
        <v>4177451858.0600004</v>
      </c>
      <c r="AF2" s="9">
        <v>4177966372.2100005</v>
      </c>
      <c r="AG2" s="9">
        <v>4221525767.1700006</v>
      </c>
      <c r="AH2" s="9">
        <v>4348683361.4500008</v>
      </c>
      <c r="AI2" s="9">
        <v>4349119674.920001</v>
      </c>
      <c r="AJ2" s="9">
        <v>4372512110.7900009</v>
      </c>
      <c r="AK2" s="10">
        <v>4516517423.1800013</v>
      </c>
      <c r="AL2" s="10">
        <v>4516647768.2800016</v>
      </c>
      <c r="AM2" s="10">
        <v>4679092365.7500019</v>
      </c>
      <c r="AN2" s="10">
        <v>4684284247.130002</v>
      </c>
      <c r="AO2" s="10">
        <v>4684473243.1400023</v>
      </c>
      <c r="AP2" s="10">
        <v>4696509594.4600019</v>
      </c>
      <c r="AQ2" s="10">
        <v>4862092491.2000017</v>
      </c>
      <c r="AR2" s="10">
        <v>4862239907.2400017</v>
      </c>
      <c r="AS2" s="10">
        <v>4891184617.880002</v>
      </c>
      <c r="AT2" s="10">
        <v>5039466468.3400021</v>
      </c>
      <c r="AU2" s="10">
        <v>5039637464.2800016</v>
      </c>
      <c r="AV2" s="10">
        <v>5069055934.4000015</v>
      </c>
      <c r="AW2" s="10">
        <v>5217137231.0300016</v>
      </c>
      <c r="AX2" s="10">
        <v>5217337204.0000019</v>
      </c>
      <c r="AY2" s="10">
        <v>5391985987.9700022</v>
      </c>
      <c r="AZ2" s="10">
        <v>5392892056.0600023</v>
      </c>
      <c r="BA2" s="10">
        <v>5394974350.6200027</v>
      </c>
      <c r="BB2" s="10">
        <v>5432818114.0400028</v>
      </c>
      <c r="BC2" s="10">
        <v>5572477153.6000032</v>
      </c>
      <c r="BD2" s="10">
        <v>5572655304.8000031</v>
      </c>
      <c r="BE2" s="10">
        <v>5605379088.1500034</v>
      </c>
      <c r="BF2" s="10">
        <v>5750097148.8200035</v>
      </c>
      <c r="BG2" s="10">
        <v>5750372950.340004</v>
      </c>
      <c r="BH2" s="10">
        <v>5851741393.3800039</v>
      </c>
      <c r="BI2" s="11">
        <v>5927447664.7300043</v>
      </c>
      <c r="BJ2" s="11">
        <v>5927770124.9300041</v>
      </c>
      <c r="BK2" s="11">
        <v>6105110420.0300045</v>
      </c>
      <c r="BL2" s="11">
        <v>6105673096.0300045</v>
      </c>
      <c r="BM2" s="11">
        <v>6106173764.550005</v>
      </c>
      <c r="BN2" s="11">
        <v>6150781748.550005</v>
      </c>
      <c r="BO2" s="11">
        <v>6283780802.9799995</v>
      </c>
      <c r="BP2" s="11">
        <v>6283926667.8400002</v>
      </c>
      <c r="BQ2" s="11">
        <v>6324660823.7600002</v>
      </c>
      <c r="BR2" s="11">
        <v>6459141144</v>
      </c>
      <c r="BS2" s="11">
        <v>6461655914</v>
      </c>
      <c r="BT2" s="11">
        <v>6503509019</v>
      </c>
      <c r="BU2" s="11">
        <v>6638760709</v>
      </c>
      <c r="BV2" s="11">
        <v>6642253377.3100004</v>
      </c>
      <c r="BW2" s="11">
        <v>6815714978.9499998</v>
      </c>
      <c r="BX2" s="11">
        <v>6816015731.0600004</v>
      </c>
      <c r="BY2" s="11">
        <v>6817035638</v>
      </c>
      <c r="BZ2" s="11">
        <v>6847859018</v>
      </c>
      <c r="CA2" s="11">
        <v>6994537771.1899996</v>
      </c>
      <c r="CB2" s="11">
        <v>6997563679.5699997</v>
      </c>
      <c r="CC2" s="11">
        <v>7041225506.0200005</v>
      </c>
      <c r="CD2" s="11">
        <v>7172470928.7600002</v>
      </c>
      <c r="CE2" s="11">
        <v>7173116773.1300001</v>
      </c>
      <c r="CF2" s="11">
        <v>7280125985.8500004</v>
      </c>
      <c r="CG2" s="11">
        <v>7350958686</v>
      </c>
      <c r="CH2" s="11">
        <v>7353153053.1899996</v>
      </c>
      <c r="CI2" s="11">
        <v>7529519713.8000002</v>
      </c>
      <c r="CJ2" s="11">
        <v>7530750576</v>
      </c>
      <c r="CK2" s="11">
        <v>7531055802</v>
      </c>
      <c r="CL2" s="11">
        <v>7577941597</v>
      </c>
      <c r="CM2" s="12">
        <v>7708682596.8599997</v>
      </c>
      <c r="CN2" s="12">
        <v>7886249729.8800001</v>
      </c>
      <c r="CO2" s="12">
        <v>7885075791.9799995</v>
      </c>
      <c r="CP2" s="13">
        <v>7886022247.0799999</v>
      </c>
      <c r="CQ2" s="13">
        <v>8062303967.4300003</v>
      </c>
      <c r="CR2" s="13">
        <v>8062303967.4300003</v>
      </c>
      <c r="CS2" s="14">
        <v>8062145574.8299999</v>
      </c>
      <c r="CT2" s="14">
        <v>8062924624.3800001</v>
      </c>
      <c r="CU2" s="14">
        <v>8215963815.25</v>
      </c>
      <c r="CV2" s="15">
        <v>8235415792.54</v>
      </c>
      <c r="CW2" s="15">
        <v>8236461059.7600002</v>
      </c>
      <c r="CX2" s="15">
        <v>8272615252.9399996</v>
      </c>
      <c r="CY2" s="16">
        <f>CX2+136696615.11</f>
        <v>8409311868.0499992</v>
      </c>
      <c r="CZ2" s="16">
        <f>CY2+1391851.68</f>
        <v>8410703719.7299995</v>
      </c>
      <c r="DA2" s="17">
        <f>CZ2+34835609.02</f>
        <v>8445539328.75</v>
      </c>
      <c r="DB2" s="15">
        <f>DA2+137242642.38</f>
        <v>8582781971.1300001</v>
      </c>
      <c r="DC2" s="15">
        <f>DB2+644554.26</f>
        <v>8583426525.3900003</v>
      </c>
      <c r="DD2" s="15">
        <f>DC2+45211963.81</f>
        <v>8628638489.2000008</v>
      </c>
      <c r="DE2" s="40">
        <f>DD2+127935768.9</f>
        <v>8756574258.1000004</v>
      </c>
      <c r="DF2" s="40">
        <f>DE2+378581.12</f>
        <v>8756952839.2200012</v>
      </c>
      <c r="DG2" s="40">
        <f>DF2+171082256.94</f>
        <v>8928035096.1600018</v>
      </c>
      <c r="DH2" s="38">
        <v>8929227246.75</v>
      </c>
      <c r="DI2" s="38">
        <v>8929572605.1200008</v>
      </c>
      <c r="DJ2" s="38">
        <v>8967286206.8799992</v>
      </c>
      <c r="DK2" s="41">
        <f>DJ2+135906287.92</f>
        <v>9103192494.7999992</v>
      </c>
      <c r="DL2" s="41">
        <f>DK2+1287904.85</f>
        <v>9104480399.6499996</v>
      </c>
      <c r="DM2" s="41">
        <f>DL2+37048874.29</f>
        <v>9141529273.9400005</v>
      </c>
      <c r="DN2" s="41">
        <f>DM2+136998416.47</f>
        <v>9278527690.4099998</v>
      </c>
      <c r="DO2" s="41">
        <f>DN2+274638.74</f>
        <v>9278802329.1499996</v>
      </c>
      <c r="DP2" s="41">
        <f>DO2+26814276.48</f>
        <v>9305616605.6299992</v>
      </c>
      <c r="DQ2" s="41">
        <f>DP2+147949245.39</f>
        <v>9453565851.0199986</v>
      </c>
      <c r="DR2" s="41">
        <f>DQ2+188940.38</f>
        <v>9453754791.3999977</v>
      </c>
      <c r="DS2" s="41">
        <f>DR2+173148649.65</f>
        <v>9626903441.0499973</v>
      </c>
      <c r="DT2" s="41">
        <v>9627557448.170002</v>
      </c>
      <c r="DU2" s="41">
        <v>9628225087.3300018</v>
      </c>
      <c r="DV2" s="41">
        <v>9675009482.420002</v>
      </c>
    </row>
    <row r="3" spans="1:183" ht="15" x14ac:dyDescent="0.25">
      <c r="A3" s="6" t="s">
        <v>3</v>
      </c>
      <c r="B3" s="6" t="s">
        <v>4</v>
      </c>
      <c r="C3" s="7" t="s">
        <v>6</v>
      </c>
      <c r="D3" s="18">
        <v>0.99844242939422567</v>
      </c>
      <c r="E3" s="18">
        <v>0.99858152665128241</v>
      </c>
      <c r="F3" s="19">
        <v>0.95613600747865368</v>
      </c>
      <c r="G3" s="19">
        <v>0.99867187605322483</v>
      </c>
      <c r="H3" s="19">
        <v>0.99870705346598776</v>
      </c>
      <c r="I3" s="19">
        <v>0.9985310798674113</v>
      </c>
      <c r="J3" s="19">
        <v>0.99875617254425308</v>
      </c>
      <c r="K3" s="19">
        <v>0.99884175248387963</v>
      </c>
      <c r="L3" s="19">
        <v>0.95540094103314432</v>
      </c>
      <c r="M3" s="19">
        <v>0.99912554694350053</v>
      </c>
      <c r="N3" s="19">
        <v>0.99917801043197541</v>
      </c>
      <c r="O3" s="19">
        <v>0.99860610857280174</v>
      </c>
      <c r="P3" s="19">
        <v>0.99920020491081241</v>
      </c>
      <c r="Q3" s="19">
        <v>0.9993028577064702</v>
      </c>
      <c r="R3" s="19">
        <v>0.9645468786885627</v>
      </c>
      <c r="S3" s="19">
        <v>0.99918074149545189</v>
      </c>
      <c r="T3" s="19">
        <v>0.99922821632232317</v>
      </c>
      <c r="U3" s="19">
        <v>0.96540780807250481</v>
      </c>
      <c r="V3" s="19">
        <v>0.99910320162314437</v>
      </c>
      <c r="W3" s="19">
        <v>0.99921265237082768</v>
      </c>
      <c r="X3" s="19">
        <v>0.96820734778980877</v>
      </c>
      <c r="Y3" s="19">
        <v>0.99908658493741997</v>
      </c>
      <c r="Z3" s="19">
        <v>0.99918121100524016</v>
      </c>
      <c r="AA3" s="19">
        <v>0.99886340497756843</v>
      </c>
      <c r="AB3" s="19">
        <v>0.99914842201571441</v>
      </c>
      <c r="AC3" s="19">
        <v>0.9992220176124923</v>
      </c>
      <c r="AD3" s="19">
        <v>0.96840324853817605</v>
      </c>
      <c r="AE3" s="19">
        <v>0.99909643930785363</v>
      </c>
      <c r="AF3" s="19">
        <v>0.99921949261228538</v>
      </c>
      <c r="AG3" s="19">
        <v>0.9706384171265976</v>
      </c>
      <c r="AH3" s="19">
        <v>0.99987525064243465</v>
      </c>
      <c r="AI3" s="19">
        <v>0.99997557044130581</v>
      </c>
      <c r="AJ3" s="19">
        <v>0.96796479256836621</v>
      </c>
      <c r="AK3" s="20">
        <v>0.99984396609709203</v>
      </c>
      <c r="AL3" s="20">
        <v>0.99987282124134025</v>
      </c>
      <c r="AM3" s="20">
        <v>0.99869165496342605</v>
      </c>
      <c r="AN3" s="20">
        <v>0.9997997947910815</v>
      </c>
      <c r="AO3" s="20">
        <v>0.99984013354126089</v>
      </c>
      <c r="AP3" s="20">
        <v>0.9657208308292532</v>
      </c>
      <c r="AQ3" s="20">
        <v>0.99976885083106326</v>
      </c>
      <c r="AR3" s="20">
        <v>0.99979916328710383</v>
      </c>
      <c r="AS3" s="20">
        <v>0.97022626285562907</v>
      </c>
      <c r="AT3" s="20">
        <v>0.99963978061474401</v>
      </c>
      <c r="AU3" s="20">
        <v>0.99967369974983911</v>
      </c>
      <c r="AV3" s="20">
        <v>0.97121797066481719</v>
      </c>
      <c r="AW3" s="20">
        <v>0.99958996305701131</v>
      </c>
      <c r="AX3" s="20">
        <v>0.9996282773594426</v>
      </c>
      <c r="AY3" s="20">
        <v>0.99901919746061207</v>
      </c>
      <c r="AZ3" s="20">
        <v>0.99918707241765692</v>
      </c>
      <c r="BA3" s="20">
        <v>0.99957287687724738</v>
      </c>
      <c r="BB3" s="20">
        <v>0.97444866498238902</v>
      </c>
      <c r="BC3" s="20">
        <v>0.99949838352538001</v>
      </c>
      <c r="BD3" s="20">
        <v>0.9995303373282427</v>
      </c>
      <c r="BE3" s="20">
        <v>0.97429470202167068</v>
      </c>
      <c r="BF3" s="20">
        <v>0.9994487616455251</v>
      </c>
      <c r="BG3" s="20">
        <v>0.99949669987691325</v>
      </c>
      <c r="BH3" s="20">
        <v>0.98649031095646478</v>
      </c>
      <c r="BI3" s="21">
        <v>0.9992529226552499</v>
      </c>
      <c r="BJ3" s="21">
        <v>0.99930728320223661</v>
      </c>
      <c r="BK3" s="21">
        <v>0.99917668101970758</v>
      </c>
      <c r="BL3" s="21">
        <v>0.99926876989271551</v>
      </c>
      <c r="BM3" s="21">
        <v>0.99935071047620827</v>
      </c>
      <c r="BN3" s="21">
        <v>0.97811372959506815</v>
      </c>
      <c r="BO3" s="22">
        <v>0.99929999999999997</v>
      </c>
      <c r="BP3" s="22">
        <v>0.99929999999999997</v>
      </c>
      <c r="BQ3" s="22">
        <v>0.97809999999999997</v>
      </c>
      <c r="BR3" s="22">
        <v>0.97299999999999998</v>
      </c>
      <c r="BS3" s="22">
        <v>0.97340000000000004</v>
      </c>
      <c r="BT3" s="22">
        <v>0.97970000000000002</v>
      </c>
      <c r="BU3" s="22">
        <v>0.999</v>
      </c>
      <c r="BV3" s="22">
        <v>0.99960000000000004</v>
      </c>
      <c r="BW3" s="22">
        <v>0.999</v>
      </c>
      <c r="BX3" s="22">
        <v>0.999</v>
      </c>
      <c r="BY3" s="22">
        <v>0.999</v>
      </c>
      <c r="BZ3" s="22">
        <v>0.97799999999999998</v>
      </c>
      <c r="CA3" s="22">
        <v>0.97430000000000005</v>
      </c>
      <c r="CB3" s="22">
        <v>0.9748</v>
      </c>
      <c r="CC3" s="22">
        <v>0.99909999999999999</v>
      </c>
      <c r="CD3" s="22">
        <v>0.99909999999999999</v>
      </c>
      <c r="CE3" s="22">
        <v>0.99199999999999999</v>
      </c>
      <c r="CF3" s="22">
        <v>0.98960000000000004</v>
      </c>
      <c r="CG3" s="22">
        <v>0.99929999999999997</v>
      </c>
      <c r="CH3" s="22">
        <v>0.99970000000000003</v>
      </c>
      <c r="CI3" s="22">
        <v>0.99939999999999996</v>
      </c>
      <c r="CJ3" s="22">
        <v>0.99960000000000004</v>
      </c>
      <c r="CK3" s="22">
        <v>0.99965000000000004</v>
      </c>
      <c r="CL3" s="22">
        <v>0.98259946885830707</v>
      </c>
      <c r="CM3" s="23">
        <v>0.9995928968332467</v>
      </c>
      <c r="CN3" s="24">
        <v>0.9995928968332467</v>
      </c>
      <c r="CO3" s="25">
        <v>0.99939841819112563</v>
      </c>
      <c r="CP3" s="26">
        <v>0.99951837718134751</v>
      </c>
      <c r="CQ3" s="26">
        <v>0.99933509738878623</v>
      </c>
      <c r="CR3" s="26">
        <v>0.99933509738878623</v>
      </c>
      <c r="CS3" s="24">
        <f t="shared" ref="CS3" si="0">CS2/8067668181.07</f>
        <v>0.99931546438003516</v>
      </c>
      <c r="CT3" s="24">
        <f>CT2/8067668181.07</f>
        <v>0.99941202878160884</v>
      </c>
      <c r="CU3" s="24">
        <f>CU2/8245668181</f>
        <v>0.99639757929885586</v>
      </c>
      <c r="CV3" s="27">
        <f>CV2/8245668181</f>
        <v>0.99875663339404996</v>
      </c>
      <c r="CW3" s="27">
        <f>CW2/8245668181</f>
        <v>0.99888339901171197</v>
      </c>
      <c r="CX3" s="27">
        <f>CX2/8423074814.86</f>
        <v>0.9821372164883827</v>
      </c>
      <c r="CY3" s="28">
        <f>CY2/8423074814.86</f>
        <v>0.99836604243551064</v>
      </c>
      <c r="CZ3" s="28">
        <f>CZ2/8423074814.86</f>
        <v>0.99853128514207479</v>
      </c>
      <c r="DA3" s="29">
        <f>DA2/8601206846.18</f>
        <v>0.98190166563670822</v>
      </c>
      <c r="DB3" s="29">
        <f>DB2/8601206846.18</f>
        <v>0.99785787327528541</v>
      </c>
      <c r="DC3" s="29">
        <f>DC2/8601206846.18</f>
        <v>0.99793281092898067</v>
      </c>
      <c r="DD3" s="29">
        <f>DD2/8779201293.1</f>
        <v>0.98285005675649173</v>
      </c>
      <c r="DE3" s="42">
        <f t="shared" ref="DE3:DF3" si="1">DE2/8779201293.1</f>
        <v>0.99742265449389078</v>
      </c>
      <c r="DF3" s="42">
        <f t="shared" si="1"/>
        <v>0.99746577699528483</v>
      </c>
      <c r="DG3" s="42">
        <f>DG2/8956919210.13</f>
        <v>0.9967752177626733</v>
      </c>
      <c r="DH3" s="43">
        <v>0.99690000000000001</v>
      </c>
      <c r="DI3" s="43">
        <v>0.99690000000000001</v>
      </c>
      <c r="DJ3" s="43">
        <v>0.98160000000000003</v>
      </c>
      <c r="DK3" s="39">
        <f t="shared" ref="DK3" si="2">DK2/9134917031.34</f>
        <v>0.99652711278808981</v>
      </c>
      <c r="DL3" s="44">
        <f>DL2/9134917031.34</f>
        <v>0.99666809982120486</v>
      </c>
      <c r="DM3" s="44">
        <f>DM2/9312911215.55</f>
        <v>0.98159738263972296</v>
      </c>
      <c r="DN3" s="44">
        <f t="shared" ref="DN3:DO3" si="3">DN2/9312911215.55</f>
        <v>0.99630797241118452</v>
      </c>
      <c r="DO3" s="44">
        <f t="shared" si="3"/>
        <v>0.99633746251730104</v>
      </c>
      <c r="DP3" s="44">
        <f>DP2/9490855872.79</f>
        <v>0.98048234325303818</v>
      </c>
      <c r="DQ3" s="44">
        <f>DQ2/9490855872</f>
        <v>0.99607095276938984</v>
      </c>
      <c r="DR3" s="44">
        <f>DR2/9490855872.73</f>
        <v>0.99609086031570615</v>
      </c>
      <c r="DS3" s="44">
        <f>DS2/9668851032.51</f>
        <v>0.99566157433608593</v>
      </c>
      <c r="DT3" s="44">
        <v>0.99572921496037581</v>
      </c>
      <c r="DU3" s="44">
        <v>0.99579826547710792</v>
      </c>
      <c r="DV3" s="44">
        <v>0.9825516994430965</v>
      </c>
    </row>
    <row r="4" spans="1:183" x14ac:dyDescent="0.2">
      <c r="A4" s="6" t="s">
        <v>3</v>
      </c>
      <c r="B4" s="6" t="s">
        <v>4</v>
      </c>
      <c r="C4" s="7" t="s">
        <v>7</v>
      </c>
      <c r="D4" s="9">
        <v>0</v>
      </c>
      <c r="E4" s="9">
        <v>0</v>
      </c>
      <c r="F4" s="9">
        <v>25170169</v>
      </c>
      <c r="G4" s="9">
        <v>149661978.66999999</v>
      </c>
      <c r="H4" s="9">
        <v>149662652.46000001</v>
      </c>
      <c r="I4" s="9">
        <v>298615227.25999999</v>
      </c>
      <c r="J4" s="9">
        <v>299113323.67000002</v>
      </c>
      <c r="K4" s="9">
        <v>299299042.61000001</v>
      </c>
      <c r="L4" s="9">
        <v>307957746.07999998</v>
      </c>
      <c r="M4" s="9">
        <v>448983164.02999997</v>
      </c>
      <c r="N4" s="9">
        <v>448992449.85000002</v>
      </c>
      <c r="O4" s="9">
        <v>596403146.13999999</v>
      </c>
      <c r="P4" s="9">
        <v>0</v>
      </c>
      <c r="Q4" s="9">
        <v>0</v>
      </c>
      <c r="R4" s="9">
        <v>35591212.939999998</v>
      </c>
      <c r="S4" s="9">
        <v>157996940.94</v>
      </c>
      <c r="T4" s="9">
        <v>157998352.36000001</v>
      </c>
      <c r="U4" s="9">
        <v>191424482.28</v>
      </c>
      <c r="V4" s="9">
        <v>315772388.48000002</v>
      </c>
      <c r="W4" s="9">
        <v>316142104.32999998</v>
      </c>
      <c r="X4" s="9">
        <v>355053301.88</v>
      </c>
      <c r="Y4" s="9">
        <v>473942096.26999998</v>
      </c>
      <c r="Z4" s="9">
        <v>474207692.45999998</v>
      </c>
      <c r="AA4" s="9">
        <v>631380543.64999998</v>
      </c>
      <c r="AB4" s="9">
        <v>0</v>
      </c>
      <c r="AC4" s="9">
        <v>0</v>
      </c>
      <c r="AD4" s="9">
        <v>38795114.670000002</v>
      </c>
      <c r="AE4" s="9">
        <v>166978233.63</v>
      </c>
      <c r="AF4" s="9">
        <v>167265677.78999999</v>
      </c>
      <c r="AG4" s="9">
        <v>210126152.13999999</v>
      </c>
      <c r="AH4" s="9">
        <v>334454531.5</v>
      </c>
      <c r="AI4" s="9">
        <v>334819510.18000001</v>
      </c>
      <c r="AJ4" s="9">
        <v>358177392.25999999</v>
      </c>
      <c r="AK4" s="10">
        <v>502115221.98000002</v>
      </c>
      <c r="AL4" s="10">
        <v>502199817.13</v>
      </c>
      <c r="AM4" s="10">
        <v>664545604.52999997</v>
      </c>
      <c r="AN4" s="10">
        <v>0</v>
      </c>
      <c r="AO4" s="10">
        <v>0</v>
      </c>
      <c r="AP4" s="30">
        <v>11925314.66</v>
      </c>
      <c r="AQ4" s="10">
        <v>177481357.57999998</v>
      </c>
      <c r="AR4" s="10">
        <v>177568557.44999999</v>
      </c>
      <c r="AS4" s="10">
        <v>206443640.51999998</v>
      </c>
      <c r="AT4" s="10">
        <v>354571779.03999996</v>
      </c>
      <c r="AU4" s="10">
        <v>354666541.69999999</v>
      </c>
      <c r="AV4" s="10">
        <v>383976081.84999996</v>
      </c>
      <c r="AW4" s="10">
        <v>531970903.53999996</v>
      </c>
      <c r="AX4" s="10">
        <v>532064263.69999999</v>
      </c>
      <c r="AY4" s="10">
        <v>706630695.66999996</v>
      </c>
      <c r="AZ4" s="10">
        <v>0</v>
      </c>
      <c r="BA4" s="10">
        <v>17048.939999999999</v>
      </c>
      <c r="BB4" s="10">
        <v>37819730.600000001</v>
      </c>
      <c r="BC4" s="10">
        <v>177361995.91</v>
      </c>
      <c r="BD4" s="10">
        <v>177376144.09999999</v>
      </c>
      <c r="BE4" s="10">
        <v>210039309.76999998</v>
      </c>
      <c r="BF4" s="10">
        <v>354689343.83999997</v>
      </c>
      <c r="BG4" s="10">
        <v>354741705.82999998</v>
      </c>
      <c r="BH4" s="10">
        <v>455932218.67999995</v>
      </c>
      <c r="BI4" s="11">
        <v>531502959.74999994</v>
      </c>
      <c r="BJ4" s="11">
        <v>531764799.93999994</v>
      </c>
      <c r="BK4" s="11">
        <v>708812488.78999996</v>
      </c>
      <c r="BL4" s="11">
        <v>0</v>
      </c>
      <c r="BM4" s="11">
        <v>0</v>
      </c>
      <c r="BN4" s="11">
        <v>44168904.140000001</v>
      </c>
      <c r="BO4" s="11">
        <v>177104263.90000001</v>
      </c>
      <c r="BP4" s="11">
        <v>177229256.52000001</v>
      </c>
      <c r="BQ4" s="11">
        <v>217963412.44</v>
      </c>
      <c r="BR4" s="11">
        <v>352323090</v>
      </c>
      <c r="BS4" s="11">
        <v>354811043</v>
      </c>
      <c r="BT4" s="11">
        <v>396629264</v>
      </c>
      <c r="BU4" s="11">
        <v>531861524.11000001</v>
      </c>
      <c r="BV4" s="11">
        <v>535331912.45999998</v>
      </c>
      <c r="BW4" s="11">
        <v>708433165.64999998</v>
      </c>
      <c r="BX4" s="30">
        <v>0</v>
      </c>
      <c r="BY4" s="11">
        <v>534674.47</v>
      </c>
      <c r="BZ4" s="31">
        <v>31065967.710000001</v>
      </c>
      <c r="CA4" s="31">
        <v>177814700.75</v>
      </c>
      <c r="CB4" s="31">
        <v>180572002.97</v>
      </c>
      <c r="CC4" s="31">
        <v>224836377.77000001</v>
      </c>
      <c r="CD4" s="31">
        <v>355960691.27999997</v>
      </c>
      <c r="CE4" s="31">
        <v>356253311.86000001</v>
      </c>
      <c r="CF4" s="31">
        <v>463032774.85000002</v>
      </c>
      <c r="CG4" s="31">
        <v>532793853.20999998</v>
      </c>
      <c r="CH4" s="31">
        <v>534944122.29000002</v>
      </c>
      <c r="CI4" s="31">
        <v>711246014.64999998</v>
      </c>
      <c r="CJ4" s="31">
        <v>0</v>
      </c>
      <c r="CK4" s="31">
        <v>179983.58</v>
      </c>
      <c r="CL4" s="31">
        <v>46610265.450000003</v>
      </c>
      <c r="CM4" s="32">
        <v>177272661.30000001</v>
      </c>
      <c r="CN4" s="32">
        <v>177567133.02000001</v>
      </c>
      <c r="CO4" s="32">
        <v>224174460.52000001</v>
      </c>
      <c r="CP4" s="13">
        <f>CO4+130057473.7</f>
        <v>354231934.22000003</v>
      </c>
      <c r="CQ4" s="13">
        <f>CP4+81471.48</f>
        <v>354313405.70000005</v>
      </c>
      <c r="CR4" s="13">
        <f>CQ4+117253927.71</f>
        <v>471567333.41000003</v>
      </c>
      <c r="CS4" s="14">
        <f>CR4+59574559.04</f>
        <v>531141892.45000005</v>
      </c>
      <c r="CT4" s="14">
        <f>CS4+783309</f>
        <v>531925201.45000005</v>
      </c>
      <c r="CU4" s="14">
        <f>CT4+153035978.38</f>
        <v>684961179.83000004</v>
      </c>
      <c r="CV4" s="33">
        <v>0</v>
      </c>
      <c r="CW4" s="15">
        <v>73664.429999999993</v>
      </c>
      <c r="CX4" s="15">
        <f>CW4+35843704.59</f>
        <v>35917369.020000003</v>
      </c>
      <c r="CY4" s="16">
        <f>CX4+136508623.01</f>
        <v>172425992.03</v>
      </c>
      <c r="CZ4" s="16">
        <f>CY4+1302949.49</f>
        <v>173728941.52000001</v>
      </c>
      <c r="DA4" s="17">
        <f>CZ4+34747049.22</f>
        <v>208475990.74000001</v>
      </c>
      <c r="DB4" s="15">
        <f>DA4+137198515.53</f>
        <v>345674506.26999998</v>
      </c>
      <c r="DC4" s="15">
        <f>DB4+634328.23</f>
        <v>346308834.5</v>
      </c>
      <c r="DD4" s="15">
        <f>DC4+45068496.38</f>
        <v>391377330.88</v>
      </c>
      <c r="DE4" s="40">
        <f>DD4+127740059.34</f>
        <v>519117390.22000003</v>
      </c>
      <c r="DF4" s="40">
        <f>DE4+375157.14</f>
        <v>519492547.36000001</v>
      </c>
      <c r="DG4" s="40">
        <f>DF4+171033442.05</f>
        <v>690525989.41000009</v>
      </c>
      <c r="DH4" s="5">
        <v>0</v>
      </c>
      <c r="DI4" s="5">
        <v>0</v>
      </c>
      <c r="DJ4" s="38">
        <v>37546390.649999999</v>
      </c>
      <c r="DK4" s="41">
        <v>135770197.43000001</v>
      </c>
      <c r="DL4" s="41">
        <f>DK4+601987.8</f>
        <v>136372185.23000002</v>
      </c>
      <c r="DM4" s="41">
        <f>DL4+37025974.71</f>
        <v>173398159.94000003</v>
      </c>
      <c r="DN4" s="41">
        <f>DM4+136957548.11</f>
        <v>310355708.05000007</v>
      </c>
      <c r="DO4" s="41">
        <f>DN4+271162.88</f>
        <v>310626870.93000007</v>
      </c>
      <c r="DP4" s="41">
        <f>DO4+26731780.82</f>
        <v>337358651.75000006</v>
      </c>
      <c r="DQ4" s="41">
        <f>DP4+147770463.71</f>
        <v>485129115.46000004</v>
      </c>
      <c r="DR4" s="41">
        <f>DQ4+145092</f>
        <v>485274207.46000004</v>
      </c>
      <c r="DS4" s="41">
        <f>DR4+173143324.44</f>
        <v>658417531.9000001</v>
      </c>
      <c r="DT4" s="41">
        <v>0</v>
      </c>
      <c r="DU4" s="41">
        <v>0</v>
      </c>
      <c r="DV4" s="41">
        <v>46695213.240000002</v>
      </c>
    </row>
    <row r="5" spans="1:183" ht="28.5" x14ac:dyDescent="0.2">
      <c r="A5" s="6" t="s">
        <v>3</v>
      </c>
      <c r="B5" s="6" t="s">
        <v>4</v>
      </c>
      <c r="C5" s="7" t="s">
        <v>8</v>
      </c>
      <c r="D5" s="19">
        <v>0</v>
      </c>
      <c r="E5" s="19">
        <v>0</v>
      </c>
      <c r="F5" s="19">
        <v>4.2020315525876463E-2</v>
      </c>
      <c r="G5" s="19">
        <v>0.2498530528714524</v>
      </c>
      <c r="H5" s="19">
        <v>0.24985417772954926</v>
      </c>
      <c r="I5" s="19">
        <v>0.49852291696160267</v>
      </c>
      <c r="J5" s="19">
        <v>0.49935446355592655</v>
      </c>
      <c r="K5" s="19">
        <v>0.499664511869783</v>
      </c>
      <c r="L5" s="19">
        <v>0.51411977642737894</v>
      </c>
      <c r="M5" s="19">
        <v>0.74955453093489144</v>
      </c>
      <c r="N5" s="19">
        <v>0.7495700331385643</v>
      </c>
      <c r="O5" s="19">
        <v>0.99566468470784641</v>
      </c>
      <c r="P5" s="19">
        <v>0</v>
      </c>
      <c r="Q5" s="19">
        <v>0</v>
      </c>
      <c r="R5" s="19">
        <v>5.6049154236220471E-2</v>
      </c>
      <c r="S5" s="19">
        <v>0.24881408022047244</v>
      </c>
      <c r="T5" s="19">
        <v>0.24881630292913387</v>
      </c>
      <c r="U5" s="19">
        <v>0.30145587760629922</v>
      </c>
      <c r="V5" s="19">
        <v>0.4972793519370079</v>
      </c>
      <c r="W5" s="19">
        <v>0.49786158162204724</v>
      </c>
      <c r="X5" s="19">
        <v>0.5591390580787402</v>
      </c>
      <c r="Y5" s="19">
        <v>0.74636550593700779</v>
      </c>
      <c r="Z5" s="19">
        <v>0.74678376765354326</v>
      </c>
      <c r="AA5" s="19">
        <v>0.99430006874015742</v>
      </c>
      <c r="AB5" s="19">
        <v>0</v>
      </c>
      <c r="AC5" s="19">
        <v>0</v>
      </c>
      <c r="AD5" s="19">
        <v>5.7730825401785715E-2</v>
      </c>
      <c r="AE5" s="19">
        <v>0.24847951433035714</v>
      </c>
      <c r="AF5" s="19">
        <v>0.24890725861607141</v>
      </c>
      <c r="AG5" s="19">
        <v>0.31268772639880948</v>
      </c>
      <c r="AH5" s="19">
        <v>0.49770019568452378</v>
      </c>
      <c r="AI5" s="19">
        <v>0.49824331872023808</v>
      </c>
      <c r="AJ5" s="19">
        <v>0.53300207181547621</v>
      </c>
      <c r="AK5" s="20">
        <v>0.74719527080357151</v>
      </c>
      <c r="AL5" s="20">
        <v>0.74732115644345243</v>
      </c>
      <c r="AM5" s="20">
        <v>0.98890714959821424</v>
      </c>
      <c r="AN5" s="20">
        <v>0</v>
      </c>
      <c r="AO5" s="20">
        <v>0</v>
      </c>
      <c r="AP5" s="20">
        <v>1.6749037443820225E-2</v>
      </c>
      <c r="AQ5" s="20">
        <v>0.24927156963483144</v>
      </c>
      <c r="AR5" s="20">
        <v>0.24939404136235954</v>
      </c>
      <c r="AS5" s="20">
        <v>0.28994893331460669</v>
      </c>
      <c r="AT5" s="20">
        <v>0.49799407168539322</v>
      </c>
      <c r="AU5" s="20">
        <v>0.49812716530898876</v>
      </c>
      <c r="AV5" s="20">
        <v>0.53929224978932577</v>
      </c>
      <c r="AW5" s="20">
        <v>0.74715014542134828</v>
      </c>
      <c r="AX5" s="20">
        <v>0.74728126924157301</v>
      </c>
      <c r="AY5" s="20">
        <v>0.99245884223314595</v>
      </c>
      <c r="AZ5" s="20">
        <v>0</v>
      </c>
      <c r="BA5" s="20">
        <v>2.3945140449438201E-5</v>
      </c>
      <c r="BB5" s="20">
        <v>5.3117599157303373E-2</v>
      </c>
      <c r="BC5" s="20">
        <v>0.24910392683988763</v>
      </c>
      <c r="BD5" s="20">
        <v>0.24912379789325842</v>
      </c>
      <c r="BE5" s="20">
        <v>0.29499903057584265</v>
      </c>
      <c r="BF5" s="20">
        <v>0.49815919078651683</v>
      </c>
      <c r="BG5" s="20">
        <v>0.49823273290730336</v>
      </c>
      <c r="BH5" s="20">
        <v>0.6403542397191011</v>
      </c>
      <c r="BI5" s="21">
        <v>0.74649292099719089</v>
      </c>
      <c r="BJ5" s="21">
        <v>0.74686067407303358</v>
      </c>
      <c r="BK5" s="21">
        <v>0.99552315841292127</v>
      </c>
      <c r="BL5" s="21">
        <v>0</v>
      </c>
      <c r="BM5" s="21">
        <v>0</v>
      </c>
      <c r="BN5" s="21">
        <v>6.2034977724719102E-2</v>
      </c>
      <c r="BO5" s="22">
        <v>0.2487</v>
      </c>
      <c r="BP5" s="22">
        <v>0.24890000000000001</v>
      </c>
      <c r="BQ5" s="22">
        <v>0.30609999999999998</v>
      </c>
      <c r="BR5" s="22">
        <v>0.49480000000000002</v>
      </c>
      <c r="BS5" s="22">
        <v>0.49830000000000002</v>
      </c>
      <c r="BT5" s="22">
        <v>0.55700000000000005</v>
      </c>
      <c r="BU5" s="22">
        <v>0.74690000000000001</v>
      </c>
      <c r="BV5" s="22">
        <v>0.75</v>
      </c>
      <c r="BW5" s="22">
        <v>0.995</v>
      </c>
      <c r="BX5" s="30">
        <v>0</v>
      </c>
      <c r="BY5" s="22">
        <v>8.0000000000000004E-4</v>
      </c>
      <c r="BZ5" s="22">
        <v>4.36E-2</v>
      </c>
      <c r="CA5" s="22">
        <v>0.24973974824438203</v>
      </c>
      <c r="CB5" s="22">
        <v>0.25361236372191009</v>
      </c>
      <c r="CC5" s="22">
        <v>0.31578142945224719</v>
      </c>
      <c r="CD5" s="22">
        <v>0.49994479112359547</v>
      </c>
      <c r="CE5" s="22">
        <v>0.50035577508426965</v>
      </c>
      <c r="CF5" s="22">
        <v>0.6503269309691011</v>
      </c>
      <c r="CG5" s="22">
        <v>0.74830597360955053</v>
      </c>
      <c r="CH5" s="22">
        <v>0.75132601445224723</v>
      </c>
      <c r="CI5" s="22">
        <v>0.99894103181179772</v>
      </c>
      <c r="CJ5" s="22">
        <v>0</v>
      </c>
      <c r="CK5" s="22">
        <v>2.5278592696629214E-4</v>
      </c>
      <c r="CL5" s="22">
        <v>6.5463855969101134E-2</v>
      </c>
      <c r="CM5" s="25">
        <v>0.2489784568820225</v>
      </c>
      <c r="CN5" s="25">
        <v>0.24939204075842697</v>
      </c>
      <c r="CO5" s="25">
        <v>0.31485177039325846</v>
      </c>
      <c r="CP5" s="34">
        <f t="shared" ref="CP5:CS5" si="4">CP4/712000000</f>
        <v>0.49751676154494384</v>
      </c>
      <c r="CQ5" s="34">
        <f t="shared" si="4"/>
        <v>0.49763118778089893</v>
      </c>
      <c r="CR5" s="34">
        <f t="shared" si="4"/>
        <v>0.66231367051966294</v>
      </c>
      <c r="CS5" s="35">
        <f t="shared" si="4"/>
        <v>0.74598580400280901</v>
      </c>
      <c r="CT5" s="35">
        <f>CT4/712000000</f>
        <v>0.74708595709269665</v>
      </c>
      <c r="CU5" s="35">
        <f>CU4/712000000</f>
        <v>0.96202412897471912</v>
      </c>
      <c r="CV5" s="36">
        <f>CV4/712000000</f>
        <v>0</v>
      </c>
      <c r="CW5" s="36">
        <f>CW4/712000000</f>
        <v>1.0346127808988763E-4</v>
      </c>
      <c r="CX5" s="36">
        <f>CX4/712000000</f>
        <v>5.044574300561798E-2</v>
      </c>
      <c r="CY5" s="37">
        <f t="shared" ref="CY5:CZ5" si="5">CY4/712000000</f>
        <v>0.24217133712078651</v>
      </c>
      <c r="CZ5" s="37">
        <f t="shared" si="5"/>
        <v>0.24400132235955058</v>
      </c>
      <c r="DA5" s="37">
        <f>DA4/712000000</f>
        <v>0.29280335778089889</v>
      </c>
      <c r="DB5" s="37">
        <f>DB4/712000000</f>
        <v>0.48549790206460669</v>
      </c>
      <c r="DC5" s="37">
        <f t="shared" ref="DC5:DI5" si="6">DC4/712000000</f>
        <v>0.48638881249999999</v>
      </c>
      <c r="DD5" s="37">
        <f t="shared" si="6"/>
        <v>0.54968726247191013</v>
      </c>
      <c r="DE5" s="43">
        <f t="shared" si="6"/>
        <v>0.72909745817415739</v>
      </c>
      <c r="DF5" s="43">
        <f t="shared" si="6"/>
        <v>0.72962436426966293</v>
      </c>
      <c r="DG5" s="43">
        <f t="shared" si="6"/>
        <v>0.96983987276685402</v>
      </c>
      <c r="DH5" s="43">
        <f t="shared" si="6"/>
        <v>0</v>
      </c>
      <c r="DI5" s="43">
        <f t="shared" si="6"/>
        <v>0</v>
      </c>
      <c r="DJ5" s="43">
        <v>5.2699999999999997E-2</v>
      </c>
      <c r="DK5" s="45">
        <f>DK4/712000000</f>
        <v>0.19068847953651685</v>
      </c>
      <c r="DL5" s="45">
        <f t="shared" ref="DL5:DP5" si="7">DL4/712000000</f>
        <v>0.19153396801966294</v>
      </c>
      <c r="DM5" s="45">
        <f t="shared" si="7"/>
        <v>0.24353674148876409</v>
      </c>
      <c r="DN5" s="45">
        <f t="shared" si="7"/>
        <v>0.43589284838483155</v>
      </c>
      <c r="DO5" s="45">
        <f t="shared" si="7"/>
        <v>0.43627369512640457</v>
      </c>
      <c r="DP5" s="45">
        <f t="shared" si="7"/>
        <v>0.47381833110955063</v>
      </c>
      <c r="DQ5" s="45">
        <f>DQ4/712000000</f>
        <v>0.6813611172191012</v>
      </c>
      <c r="DR5" s="45">
        <f>DR4/712000000</f>
        <v>0.6815648981179776</v>
      </c>
      <c r="DS5" s="45">
        <f>DS4/712000000</f>
        <v>0.92474372457865184</v>
      </c>
      <c r="DT5" s="45">
        <v>0</v>
      </c>
      <c r="DU5" s="45">
        <v>0</v>
      </c>
      <c r="DV5" s="45">
        <v>6.5583164662921356E-2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030FA-23DA-4B64-A684-1DDD7C8758F7}"/>
</file>

<file path=customXml/itemProps2.xml><?xml version="1.0" encoding="utf-8"?>
<ds:datastoreItem xmlns:ds="http://schemas.openxmlformats.org/officeDocument/2006/customXml" ds:itemID="{59E6CA14-13AD-4BC6-B16C-ED5FE38F64E8}">
  <ds:schemaRefs>
    <ds:schemaRef ds:uri="http://schemas.microsoft.com/office/2006/metadata/properties"/>
    <ds:schemaRef ds:uri="20867c8d-1cc9-4acd-a073-94634f6a764f"/>
    <ds:schemaRef ds:uri="7467b07a-63e4-4526-818f-48c6a4d2dc7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0575E9-8C34-4049-A400-01169EAFB4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 Operations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Taylon</dc:creator>
  <cp:keywords/>
  <dc:description/>
  <cp:lastModifiedBy>Celestine, Joshlyn *</cp:lastModifiedBy>
  <cp:revision/>
  <dcterms:created xsi:type="dcterms:W3CDTF">2021-05-06T13:51:11Z</dcterms:created>
  <dcterms:modified xsi:type="dcterms:W3CDTF">2026-02-04T14:21:58Z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