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User Fee TRACK/PDUFA/3 - Dataset Downloads/FY23/"/>
    </mc:Choice>
  </mc:AlternateContent>
  <xr:revisionPtr revIDLastSave="22" documentId="8_{C0A84DE0-C4A6-4165-A985-861D764A4971}" xr6:coauthVersionLast="47" xr6:coauthVersionMax="47" xr10:uidLastSave="{32179CBB-8A12-44FF-A517-B9E311297276}"/>
  <bookViews>
    <workbookView xWindow="0" yWindow="330" windowWidth="28800" windowHeight="15270" xr2:uid="{00000000-000D-0000-FFFF-FFFF00000000}"/>
  </bookViews>
  <sheets>
    <sheet name="PDUFA Proc. Not. &amp; Res. Dataset" sheetId="1" r:id="rId1"/>
  </sheets>
  <definedNames>
    <definedName name="_xlnm._FilterDatabase" localSheetId="0" hidden="1">'PDUFA Proc. Not. &amp; Res. Dataset'!$A$1:$Q$43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G43" i="1"/>
  <c r="O43" i="1" s="1"/>
  <c r="H42" i="1"/>
  <c r="G42" i="1"/>
  <c r="O42" i="1" s="1"/>
  <c r="H41" i="1"/>
  <c r="G41" i="1"/>
  <c r="M43" i="1" s="1"/>
  <c r="H40" i="1"/>
  <c r="G40" i="1"/>
  <c r="O40" i="1" s="1"/>
  <c r="M39" i="1"/>
  <c r="H39" i="1"/>
  <c r="G39" i="1"/>
  <c r="O39" i="1" s="1"/>
  <c r="H38" i="1"/>
  <c r="G38" i="1"/>
  <c r="I38" i="1" s="1"/>
  <c r="I39" i="1" l="1"/>
  <c r="M42" i="1"/>
  <c r="M38" i="1"/>
  <c r="O38" i="1"/>
  <c r="M41" i="1"/>
  <c r="O41" i="1"/>
  <c r="I40" i="1"/>
  <c r="M40" i="1"/>
  <c r="H37" i="1" l="1"/>
  <c r="G37" i="1"/>
  <c r="O37" i="1" s="1"/>
  <c r="H36" i="1"/>
  <c r="G36" i="1"/>
  <c r="O36" i="1" s="1"/>
  <c r="H35" i="1"/>
  <c r="G35" i="1"/>
  <c r="I35" i="1" s="1"/>
  <c r="H19" i="1"/>
  <c r="G19" i="1"/>
  <c r="O19" i="1" s="1"/>
  <c r="H18" i="1"/>
  <c r="G18" i="1"/>
  <c r="O18" i="1" s="1"/>
  <c r="H17" i="1"/>
  <c r="G17" i="1"/>
  <c r="M19" i="1" s="1"/>
  <c r="K16" i="1"/>
  <c r="H16" i="1"/>
  <c r="G16" i="1"/>
  <c r="O16" i="1" s="1"/>
  <c r="K15" i="1"/>
  <c r="H15" i="1"/>
  <c r="G15" i="1"/>
  <c r="O15" i="1" s="1"/>
  <c r="K14" i="1"/>
  <c r="H14" i="1"/>
  <c r="G14" i="1"/>
  <c r="I15" i="1" s="1"/>
  <c r="K13" i="1"/>
  <c r="H13" i="1"/>
  <c r="G13" i="1"/>
  <c r="O13" i="1" s="1"/>
  <c r="K12" i="1"/>
  <c r="H12" i="1"/>
  <c r="G12" i="1"/>
  <c r="O12" i="1" s="1"/>
  <c r="K11" i="1"/>
  <c r="H11" i="1"/>
  <c r="G11" i="1"/>
  <c r="I12" i="1" s="1"/>
  <c r="K34" i="1"/>
  <c r="H34" i="1"/>
  <c r="G34" i="1"/>
  <c r="O34" i="1" s="1"/>
  <c r="K33" i="1"/>
  <c r="H33" i="1"/>
  <c r="G33" i="1"/>
  <c r="O33" i="1" s="1"/>
  <c r="K32" i="1"/>
  <c r="H32" i="1"/>
  <c r="G32" i="1"/>
  <c r="I33" i="1" s="1"/>
  <c r="K10" i="1"/>
  <c r="H10" i="1"/>
  <c r="G10" i="1"/>
  <c r="O10" i="1" s="1"/>
  <c r="K9" i="1"/>
  <c r="H9" i="1"/>
  <c r="G9" i="1"/>
  <c r="O9" i="1" s="1"/>
  <c r="K8" i="1"/>
  <c r="H8" i="1"/>
  <c r="G8" i="1"/>
  <c r="I9" i="1" s="1"/>
  <c r="K31" i="1"/>
  <c r="H31" i="1"/>
  <c r="G31" i="1"/>
  <c r="O31" i="1" s="1"/>
  <c r="K30" i="1"/>
  <c r="H30" i="1"/>
  <c r="G30" i="1"/>
  <c r="O30" i="1" s="1"/>
  <c r="K29" i="1"/>
  <c r="H29" i="1"/>
  <c r="G29" i="1"/>
  <c r="I31" i="1" s="1"/>
  <c r="K28" i="1"/>
  <c r="H28" i="1"/>
  <c r="G28" i="1"/>
  <c r="O28" i="1" s="1"/>
  <c r="K27" i="1"/>
  <c r="H27" i="1"/>
  <c r="G27" i="1"/>
  <c r="O27" i="1" s="1"/>
  <c r="K26" i="1"/>
  <c r="H26" i="1"/>
  <c r="G26" i="1"/>
  <c r="K25" i="1"/>
  <c r="H25" i="1"/>
  <c r="G25" i="1"/>
  <c r="O25" i="1" s="1"/>
  <c r="K24" i="1"/>
  <c r="H24" i="1"/>
  <c r="G24" i="1"/>
  <c r="O24" i="1" s="1"/>
  <c r="K23" i="1"/>
  <c r="H23" i="1"/>
  <c r="G23" i="1"/>
  <c r="H7" i="1"/>
  <c r="G7" i="1"/>
  <c r="O7" i="1" s="1"/>
  <c r="H6" i="1"/>
  <c r="G6" i="1"/>
  <c r="O6" i="1" s="1"/>
  <c r="H5" i="1"/>
  <c r="G5" i="1"/>
  <c r="I5" i="1" s="1"/>
  <c r="K22" i="1"/>
  <c r="H22" i="1"/>
  <c r="G22" i="1"/>
  <c r="O22" i="1" s="1"/>
  <c r="K21" i="1"/>
  <c r="H21" i="1"/>
  <c r="G21" i="1"/>
  <c r="O21" i="1" s="1"/>
  <c r="K20" i="1"/>
  <c r="H20" i="1"/>
  <c r="G20" i="1"/>
  <c r="I22" i="1" s="1"/>
  <c r="K4" i="1"/>
  <c r="H4" i="1"/>
  <c r="G4" i="1"/>
  <c r="O4" i="1" s="1"/>
  <c r="K3" i="1"/>
  <c r="H3" i="1"/>
  <c r="G3" i="1"/>
  <c r="O3" i="1" s="1"/>
  <c r="K2" i="1"/>
  <c r="H2" i="1"/>
  <c r="G2" i="1"/>
  <c r="I3" i="1" s="1"/>
  <c r="M16" i="1" l="1"/>
  <c r="M31" i="1"/>
  <c r="I30" i="1"/>
  <c r="M21" i="1"/>
  <c r="M12" i="1"/>
  <c r="M9" i="1"/>
  <c r="M35" i="1"/>
  <c r="O35" i="1"/>
  <c r="M32" i="1"/>
  <c r="I4" i="1"/>
  <c r="M30" i="1"/>
  <c r="I16" i="1"/>
  <c r="I34" i="1"/>
  <c r="I14" i="1"/>
  <c r="M29" i="1"/>
  <c r="O14" i="1"/>
  <c r="I36" i="1"/>
  <c r="M20" i="1"/>
  <c r="O20" i="1"/>
  <c r="O5" i="1"/>
  <c r="O29" i="1"/>
  <c r="O32" i="1"/>
  <c r="M36" i="1"/>
  <c r="M22" i="1"/>
  <c r="I21" i="1"/>
  <c r="I6" i="1"/>
  <c r="M5" i="1"/>
  <c r="M13" i="1"/>
  <c r="M6" i="1"/>
  <c r="I27" i="1"/>
  <c r="O26" i="1"/>
  <c r="I26" i="1"/>
  <c r="M28" i="1"/>
  <c r="I24" i="1"/>
  <c r="O23" i="1"/>
  <c r="M25" i="1"/>
  <c r="I23" i="1"/>
  <c r="M24" i="1"/>
  <c r="I28" i="1"/>
  <c r="I17" i="1"/>
  <c r="O17" i="1"/>
  <c r="M17" i="1"/>
  <c r="I19" i="1"/>
  <c r="M18" i="1"/>
  <c r="I18" i="1"/>
  <c r="M15" i="1"/>
  <c r="M14" i="1"/>
  <c r="I25" i="1"/>
  <c r="M23" i="1"/>
  <c r="M4" i="1"/>
  <c r="M27" i="1"/>
  <c r="I2" i="1"/>
  <c r="M26" i="1"/>
  <c r="M3" i="1"/>
  <c r="M2" i="1"/>
  <c r="O8" i="1"/>
  <c r="I10" i="1"/>
  <c r="I8" i="1"/>
  <c r="O2" i="1"/>
  <c r="M34" i="1"/>
  <c r="M10" i="1"/>
  <c r="I32" i="1"/>
  <c r="M33" i="1"/>
  <c r="O11" i="1"/>
  <c r="I11" i="1"/>
  <c r="I13" i="1"/>
  <c r="I7" i="1"/>
  <c r="I37" i="1"/>
  <c r="M7" i="1"/>
  <c r="M8" i="1"/>
  <c r="M11" i="1"/>
  <c r="M37" i="1"/>
  <c r="I20" i="1"/>
  <c r="I29" i="1"/>
</calcChain>
</file>

<file path=xl/sharedStrings.xml><?xml version="1.0" encoding="utf-8"?>
<sst xmlns="http://schemas.openxmlformats.org/spreadsheetml/2006/main" count="260" uniqueCount="46">
  <si>
    <t>Fiscal Year</t>
  </si>
  <si>
    <t>PDUFA Submission Type</t>
  </si>
  <si>
    <t>Goal Name</t>
  </si>
  <si>
    <t>Review Status</t>
  </si>
  <si>
    <t>Total Submissions</t>
  </si>
  <si>
    <t>Goal Timeline</t>
  </si>
  <si>
    <t>Total</t>
  </si>
  <si>
    <t>Percent On Time</t>
  </si>
  <si>
    <t>Performance Goal</t>
  </si>
  <si>
    <t>Preliminary</t>
  </si>
  <si>
    <t>Goal Met Status</t>
  </si>
  <si>
    <t>Data As Of</t>
  </si>
  <si>
    <t>Percent of Total</t>
  </si>
  <si>
    <t>Highest Possible Final Performance</t>
  </si>
  <si>
    <t>FY18 to FY22 5-Year Average</t>
  </si>
  <si>
    <t>FY23 Compared to 5-Year Average</t>
  </si>
  <si>
    <t>Procedural Notifications and Responses</t>
  </si>
  <si>
    <t>Major Dispute Resolutions</t>
  </si>
  <si>
    <t>On Time</t>
  </si>
  <si>
    <t>30 Days</t>
  </si>
  <si>
    <t>N</t>
  </si>
  <si>
    <t>Goal Met</t>
  </si>
  <si>
    <t>Pending</t>
  </si>
  <si>
    <t>Overdue</t>
  </si>
  <si>
    <t>Response to Clinical Holds</t>
  </si>
  <si>
    <t>Review of Proprietary Names Submitted During IND Phase</t>
  </si>
  <si>
    <t>180 Days</t>
  </si>
  <si>
    <t>Review of Proprietary Names Submitted During NDA/BLA Phase</t>
  </si>
  <si>
    <t>90 Days</t>
  </si>
  <si>
    <t>Special Protocol Assessments</t>
  </si>
  <si>
    <t>45 Days</t>
  </si>
  <si>
    <t>60 Days</t>
  </si>
  <si>
    <t>Goal Not Met</t>
  </si>
  <si>
    <t>Y</t>
  </si>
  <si>
    <t>Will Not Meet Goal</t>
  </si>
  <si>
    <t>Currently Meeting, Pending</t>
  </si>
  <si>
    <t>Currently Not Meeting, Pending</t>
  </si>
  <si>
    <t>N/A</t>
  </si>
  <si>
    <t>Human Factors Protocol Submissions to NDAs, BLAs, or INDs</t>
  </si>
  <si>
    <t>Human Factors Protocol Submissions to INDs**</t>
  </si>
  <si>
    <t>Priority NME NDA and Original BLA PMRs**</t>
  </si>
  <si>
    <t>6 Weeks</t>
  </si>
  <si>
    <t>Will Meet Goal</t>
  </si>
  <si>
    <t>Standard NME NDA and Original BLA PMRs**</t>
  </si>
  <si>
    <t>8 Weeks</t>
  </si>
  <si>
    <t>Actions On Time/Completed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</si>
</sst>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6" fillId="0" borderId="0" xfId="0" applyFont="1" applyFill="1" applyAlignment="1">
      <alignment horizontal="center" vertical="center"/>
    </xf>
    <xf numFmtId="9" fontId="16" fillId="0" borderId="0" xfId="42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9" fontId="0" fillId="0" borderId="0" xfId="42" applyFont="1" applyFill="1"/>
    <xf numFmtId="0" fontId="0" fillId="0" borderId="0" xfId="0" applyFill="1" applyAlignment="1">
      <alignment horizontal="right"/>
    </xf>
    <xf numFmtId="9" fontId="0" fillId="0" borderId="0" xfId="0" applyNumberFormat="1" applyFill="1"/>
    <xf numFmtId="0" fontId="18" fillId="0" borderId="0" xfId="0" applyFont="1"/>
    <xf numFmtId="9" fontId="18" fillId="0" borderId="0" xfId="0" applyNumberFormat="1" applyFont="1"/>
    <xf numFmtId="9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workbookViewId="0"/>
  </sheetViews>
  <sheetFormatPr defaultRowHeight="15" x14ac:dyDescent="0.25"/>
  <cols>
    <col min="1" max="1" width="10.28515625" style="5" bestFit="1" customWidth="1"/>
    <col min="2" max="2" width="36.85546875" style="5" bestFit="1" customWidth="1"/>
    <col min="3" max="3" width="57.140625" style="5" customWidth="1"/>
    <col min="4" max="4" width="13.5703125" style="5" bestFit="1" customWidth="1"/>
    <col min="5" max="5" width="17" style="5" bestFit="1" customWidth="1"/>
    <col min="6" max="6" width="13.5703125" style="5" bestFit="1" customWidth="1"/>
    <col min="7" max="7" width="5.42578125" style="5" bestFit="1" customWidth="1"/>
    <col min="8" max="8" width="15.85546875" style="7" bestFit="1" customWidth="1"/>
    <col min="9" max="9" width="32.28515625" style="7" customWidth="1"/>
    <col min="10" max="10" width="17.28515625" style="7" bestFit="1" customWidth="1"/>
    <col min="11" max="11" width="11.28515625" style="5" bestFit="1" customWidth="1"/>
    <col min="12" max="13" width="29.42578125" style="5" customWidth="1"/>
    <col min="14" max="14" width="10.140625" style="5" bestFit="1" customWidth="1"/>
    <col min="15" max="15" width="15.140625" style="7" bestFit="1" customWidth="1"/>
    <col min="16" max="16" width="26.42578125" style="5" bestFit="1" customWidth="1"/>
    <col min="17" max="17" width="31.5703125" style="5" bestFit="1" customWidth="1"/>
    <col min="18" max="16384" width="9.140625" style="5"/>
  </cols>
  <sheetData>
    <row r="1" spans="1:17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13</v>
      </c>
      <c r="J1" s="2" t="s">
        <v>8</v>
      </c>
      <c r="K1" s="1" t="s">
        <v>9</v>
      </c>
      <c r="L1" s="1" t="s">
        <v>10</v>
      </c>
      <c r="M1" s="1" t="s">
        <v>45</v>
      </c>
      <c r="N1" s="1" t="s">
        <v>11</v>
      </c>
      <c r="O1" s="2" t="s">
        <v>12</v>
      </c>
      <c r="P1" s="3" t="s">
        <v>14</v>
      </c>
      <c r="Q1" s="3" t="s">
        <v>15</v>
      </c>
    </row>
    <row r="2" spans="1:17" x14ac:dyDescent="0.25">
      <c r="A2" s="5">
        <v>2022</v>
      </c>
      <c r="B2" s="5" t="s">
        <v>16</v>
      </c>
      <c r="C2" s="5" t="s">
        <v>38</v>
      </c>
      <c r="D2" s="5" t="s">
        <v>18</v>
      </c>
      <c r="E2" s="5">
        <v>33</v>
      </c>
      <c r="F2" s="5" t="s">
        <v>31</v>
      </c>
      <c r="G2" s="5">
        <f>SUM(E2:E4)</f>
        <v>59</v>
      </c>
      <c r="H2" s="7">
        <f>IFERROR(E2/(E2+E4),0)</f>
        <v>0.55932203389830504</v>
      </c>
      <c r="I2" s="7">
        <f>IFERROR((E2+E3)/G2,0)</f>
        <v>0.55932203389830504</v>
      </c>
      <c r="J2" s="7">
        <v>0.9</v>
      </c>
      <c r="K2" s="5" t="str">
        <f>IF(A2&gt;2022,"Y","N")</f>
        <v>N</v>
      </c>
      <c r="L2" s="5" t="s">
        <v>32</v>
      </c>
      <c r="M2" s="5" t="str">
        <f>IF(K2="Y",(E2+E4) &amp; " of " &amp; G2,E2 &amp; " of " &amp; G2)</f>
        <v>33 of 59</v>
      </c>
      <c r="N2" s="6">
        <v>45199</v>
      </c>
      <c r="O2" s="7">
        <f t="shared" ref="O2:O43" si="0">IFERROR(E2/G2,0)</f>
        <v>0.55932203389830504</v>
      </c>
    </row>
    <row r="3" spans="1:17" x14ac:dyDescent="0.25">
      <c r="A3" s="5">
        <v>2022</v>
      </c>
      <c r="B3" s="5" t="s">
        <v>16</v>
      </c>
      <c r="C3" s="5" t="s">
        <v>38</v>
      </c>
      <c r="D3" s="5" t="s">
        <v>22</v>
      </c>
      <c r="E3" s="5">
        <v>0</v>
      </c>
      <c r="F3" s="5" t="s">
        <v>31</v>
      </c>
      <c r="G3" s="5">
        <f>SUM(E2:E4)</f>
        <v>59</v>
      </c>
      <c r="H3" s="7">
        <f>IFERROR(E2/(E2+E4),0)</f>
        <v>0.55932203389830504</v>
      </c>
      <c r="I3" s="7">
        <f>IFERROR((E2+E3)/G2,0)</f>
        <v>0.55932203389830504</v>
      </c>
      <c r="J3" s="7">
        <v>0.9</v>
      </c>
      <c r="K3" s="5" t="str">
        <f>IF(A3&gt;2022,"Y","N")</f>
        <v>N</v>
      </c>
      <c r="L3" s="5" t="s">
        <v>32</v>
      </c>
      <c r="M3" s="5" t="str">
        <f>IF(K2="Y",(E2+E4) &amp; " of " &amp; G2,E2 &amp; " of " &amp; G2)</f>
        <v>33 of 59</v>
      </c>
      <c r="N3" s="6">
        <v>45199</v>
      </c>
      <c r="O3" s="7">
        <f t="shared" si="0"/>
        <v>0</v>
      </c>
    </row>
    <row r="4" spans="1:17" x14ac:dyDescent="0.25">
      <c r="A4" s="5">
        <v>2022</v>
      </c>
      <c r="B4" s="5" t="s">
        <v>16</v>
      </c>
      <c r="C4" s="5" t="s">
        <v>38</v>
      </c>
      <c r="D4" s="5" t="s">
        <v>23</v>
      </c>
      <c r="E4" s="5">
        <v>26</v>
      </c>
      <c r="F4" s="5" t="s">
        <v>31</v>
      </c>
      <c r="G4" s="5">
        <f>SUM(E2:E4)</f>
        <v>59</v>
      </c>
      <c r="H4" s="7">
        <f>IFERROR(E2/(E2+E4),0)</f>
        <v>0.55932203389830504</v>
      </c>
      <c r="I4" s="7">
        <f>IFERROR((E2+E3)/G2,0)</f>
        <v>0.55932203389830504</v>
      </c>
      <c r="J4" s="7">
        <v>0.9</v>
      </c>
      <c r="K4" s="5" t="str">
        <f>IF(A4&gt;2022,"Y","N")</f>
        <v>N</v>
      </c>
      <c r="L4" s="5" t="s">
        <v>32</v>
      </c>
      <c r="M4" s="5" t="str">
        <f>IF(K2="Y",(E2+E4) &amp; " of " &amp; G2,E2 &amp; " of " &amp; G2)</f>
        <v>33 of 59</v>
      </c>
      <c r="N4" s="6">
        <v>45199</v>
      </c>
      <c r="O4" s="7">
        <f t="shared" si="0"/>
        <v>0.44067796610169491</v>
      </c>
    </row>
    <row r="5" spans="1:17" x14ac:dyDescent="0.25">
      <c r="A5" s="5">
        <v>2022</v>
      </c>
      <c r="B5" s="5" t="s">
        <v>16</v>
      </c>
      <c r="C5" s="5" t="s">
        <v>17</v>
      </c>
      <c r="D5" s="5" t="s">
        <v>18</v>
      </c>
      <c r="E5" s="5">
        <v>9</v>
      </c>
      <c r="F5" s="5" t="s">
        <v>19</v>
      </c>
      <c r="G5" s="5">
        <f>SUM(E5:E7)</f>
        <v>12</v>
      </c>
      <c r="H5" s="7">
        <f>IFERROR(E5/(E5+E7),0)</f>
        <v>0.75</v>
      </c>
      <c r="I5" s="7">
        <f>IFERROR((E5+E6)/G5,0)</f>
        <v>0.75</v>
      </c>
      <c r="J5" s="7">
        <v>0.9</v>
      </c>
      <c r="K5" s="5" t="s">
        <v>20</v>
      </c>
      <c r="L5" s="5" t="s">
        <v>32</v>
      </c>
      <c r="M5" s="5" t="str">
        <f>IF(K5="Y",(E5+E7) &amp; " of " &amp; G5,E5 &amp; " of " &amp; G5)</f>
        <v>9 of 12</v>
      </c>
      <c r="N5" s="6">
        <v>45199</v>
      </c>
      <c r="O5" s="7">
        <f t="shared" si="0"/>
        <v>0.75</v>
      </c>
    </row>
    <row r="6" spans="1:17" x14ac:dyDescent="0.25">
      <c r="A6" s="5">
        <v>2022</v>
      </c>
      <c r="B6" s="5" t="s">
        <v>16</v>
      </c>
      <c r="C6" s="5" t="s">
        <v>17</v>
      </c>
      <c r="D6" s="5" t="s">
        <v>22</v>
      </c>
      <c r="E6" s="5">
        <v>0</v>
      </c>
      <c r="F6" s="5" t="s">
        <v>19</v>
      </c>
      <c r="G6" s="5">
        <f>SUM(E5:E7)</f>
        <v>12</v>
      </c>
      <c r="H6" s="7">
        <f>IFERROR(E5/(E5+E7),0)</f>
        <v>0.75</v>
      </c>
      <c r="I6" s="7">
        <f>IFERROR((E5+E6)/G5,0)</f>
        <v>0.75</v>
      </c>
      <c r="J6" s="7">
        <v>0.9</v>
      </c>
      <c r="K6" s="5" t="s">
        <v>20</v>
      </c>
      <c r="L6" s="5" t="s">
        <v>32</v>
      </c>
      <c r="M6" s="5" t="str">
        <f>IF(K5="Y",(E5+E7) &amp; " of " &amp; G5,E5 &amp; " of " &amp; G5)</f>
        <v>9 of 12</v>
      </c>
      <c r="N6" s="6">
        <v>45199</v>
      </c>
      <c r="O6" s="7">
        <f t="shared" si="0"/>
        <v>0</v>
      </c>
    </row>
    <row r="7" spans="1:17" x14ac:dyDescent="0.25">
      <c r="A7" s="5">
        <v>2022</v>
      </c>
      <c r="B7" s="5" t="s">
        <v>16</v>
      </c>
      <c r="C7" s="5" t="s">
        <v>17</v>
      </c>
      <c r="D7" s="5" t="s">
        <v>23</v>
      </c>
      <c r="E7" s="5">
        <v>3</v>
      </c>
      <c r="F7" s="5" t="s">
        <v>19</v>
      </c>
      <c r="G7" s="5">
        <f>SUM(E5:E7)</f>
        <v>12</v>
      </c>
      <c r="H7" s="7">
        <f>IFERROR(E5/(E5+E7),0)</f>
        <v>0.75</v>
      </c>
      <c r="I7" s="7">
        <f>IFERROR((E5+E6)/G5,0)</f>
        <v>0.75</v>
      </c>
      <c r="J7" s="7">
        <v>0.9</v>
      </c>
      <c r="K7" s="5" t="s">
        <v>20</v>
      </c>
      <c r="L7" s="5" t="s">
        <v>32</v>
      </c>
      <c r="M7" s="5" t="str">
        <f>IF(K5="Y",(E5+E7) &amp; " of " &amp; G5,E5 &amp; " of " &amp; G5)</f>
        <v>9 of 12</v>
      </c>
      <c r="N7" s="6">
        <v>45199</v>
      </c>
      <c r="O7" s="7">
        <f t="shared" si="0"/>
        <v>0.25</v>
      </c>
    </row>
    <row r="8" spans="1:17" x14ac:dyDescent="0.25">
      <c r="A8" s="5">
        <v>2022</v>
      </c>
      <c r="B8" s="5" t="s">
        <v>16</v>
      </c>
      <c r="C8" s="5" t="s">
        <v>24</v>
      </c>
      <c r="D8" s="5" t="s">
        <v>18</v>
      </c>
      <c r="E8" s="5">
        <v>304</v>
      </c>
      <c r="F8" s="5" t="s">
        <v>19</v>
      </c>
      <c r="G8" s="5">
        <f>SUM(E8:E10)</f>
        <v>344</v>
      </c>
      <c r="H8" s="7">
        <f>IFERROR(E8/(E8+E10),0)</f>
        <v>0.88372093023255816</v>
      </c>
      <c r="I8" s="7">
        <f>IFERROR((E8+E9)/G8,0)</f>
        <v>0.88372093023255816</v>
      </c>
      <c r="J8" s="7">
        <v>0.9</v>
      </c>
      <c r="K8" s="5" t="str">
        <f t="shared" ref="K8:K16" si="1">IF(A8&gt;2022,"Y","N")</f>
        <v>N</v>
      </c>
      <c r="L8" s="5" t="s">
        <v>32</v>
      </c>
      <c r="M8" s="5" t="str">
        <f>IF(K8="Y",(E8+E10) &amp; " of " &amp; G8,E8 &amp; " of " &amp; G8)</f>
        <v>304 of 344</v>
      </c>
      <c r="N8" s="6">
        <v>45199</v>
      </c>
      <c r="O8" s="7">
        <f t="shared" si="0"/>
        <v>0.88372093023255816</v>
      </c>
    </row>
    <row r="9" spans="1:17" x14ac:dyDescent="0.25">
      <c r="A9" s="5">
        <v>2022</v>
      </c>
      <c r="B9" s="5" t="s">
        <v>16</v>
      </c>
      <c r="C9" s="5" t="s">
        <v>24</v>
      </c>
      <c r="D9" s="5" t="s">
        <v>22</v>
      </c>
      <c r="E9" s="5">
        <v>0</v>
      </c>
      <c r="F9" s="5" t="s">
        <v>19</v>
      </c>
      <c r="G9" s="5">
        <f>SUM(E8:E10)</f>
        <v>344</v>
      </c>
      <c r="H9" s="7">
        <f>IFERROR(E8/(E8+E10),0)</f>
        <v>0.88372093023255816</v>
      </c>
      <c r="I9" s="7">
        <f>IFERROR((E8+E9)/G8,0)</f>
        <v>0.88372093023255816</v>
      </c>
      <c r="J9" s="7">
        <v>0.9</v>
      </c>
      <c r="K9" s="5" t="str">
        <f t="shared" si="1"/>
        <v>N</v>
      </c>
      <c r="L9" s="5" t="s">
        <v>32</v>
      </c>
      <c r="M9" s="5" t="str">
        <f>IF(K8="Y",(E8+E10) &amp; " of " &amp; G8,E8 &amp; " of " &amp; G8)</f>
        <v>304 of 344</v>
      </c>
      <c r="N9" s="6">
        <v>45199</v>
      </c>
      <c r="O9" s="7">
        <f t="shared" si="0"/>
        <v>0</v>
      </c>
    </row>
    <row r="10" spans="1:17" x14ac:dyDescent="0.25">
      <c r="A10" s="5">
        <v>2022</v>
      </c>
      <c r="B10" s="5" t="s">
        <v>16</v>
      </c>
      <c r="C10" s="5" t="s">
        <v>24</v>
      </c>
      <c r="D10" s="5" t="s">
        <v>23</v>
      </c>
      <c r="E10" s="5">
        <v>40</v>
      </c>
      <c r="F10" s="5" t="s">
        <v>19</v>
      </c>
      <c r="G10" s="5">
        <f>SUM(E8:E10)</f>
        <v>344</v>
      </c>
      <c r="H10" s="7">
        <f>IFERROR(E8/(E8+E10),0)</f>
        <v>0.88372093023255816</v>
      </c>
      <c r="I10" s="7">
        <f>IFERROR((E8+E9)/G8,0)</f>
        <v>0.88372093023255816</v>
      </c>
      <c r="J10" s="7">
        <v>0.9</v>
      </c>
      <c r="K10" s="5" t="str">
        <f t="shared" si="1"/>
        <v>N</v>
      </c>
      <c r="L10" s="5" t="s">
        <v>32</v>
      </c>
      <c r="M10" s="5" t="str">
        <f>IF(K8="Y",(E8+E10) &amp; " of " &amp; G8,E8 &amp; " of " &amp; G8)</f>
        <v>304 of 344</v>
      </c>
      <c r="N10" s="6">
        <v>45199</v>
      </c>
      <c r="O10" s="7">
        <f t="shared" si="0"/>
        <v>0.11627906976744186</v>
      </c>
    </row>
    <row r="11" spans="1:17" x14ac:dyDescent="0.25">
      <c r="A11" s="5">
        <v>2022</v>
      </c>
      <c r="B11" s="5" t="s">
        <v>16</v>
      </c>
      <c r="C11" s="5" t="s">
        <v>25</v>
      </c>
      <c r="D11" s="5" t="s">
        <v>18</v>
      </c>
      <c r="E11" s="5">
        <v>69</v>
      </c>
      <c r="F11" s="5" t="s">
        <v>26</v>
      </c>
      <c r="G11" s="5">
        <f>SUM(E11:E13)</f>
        <v>188</v>
      </c>
      <c r="H11" s="7">
        <f>IFERROR(E11/(E11+E13),0)</f>
        <v>0.36702127659574468</v>
      </c>
      <c r="I11" s="7">
        <f>IFERROR((E11+E12)/G11,0)</f>
        <v>0.36702127659574468</v>
      </c>
      <c r="J11" s="7">
        <v>0.9</v>
      </c>
      <c r="K11" s="5" t="str">
        <f t="shared" si="1"/>
        <v>N</v>
      </c>
      <c r="L11" s="5" t="s">
        <v>32</v>
      </c>
      <c r="M11" s="5" t="str">
        <f>IF(K11="Y",(E11+E13) &amp; " of " &amp; G11,E11 &amp; " of " &amp; G11)</f>
        <v>69 of 188</v>
      </c>
      <c r="N11" s="6">
        <v>45199</v>
      </c>
      <c r="O11" s="7">
        <f t="shared" si="0"/>
        <v>0.36702127659574468</v>
      </c>
    </row>
    <row r="12" spans="1:17" x14ac:dyDescent="0.25">
      <c r="A12" s="5">
        <v>2022</v>
      </c>
      <c r="B12" s="5" t="s">
        <v>16</v>
      </c>
      <c r="C12" s="5" t="s">
        <v>25</v>
      </c>
      <c r="D12" s="5" t="s">
        <v>22</v>
      </c>
      <c r="E12" s="5">
        <v>0</v>
      </c>
      <c r="F12" s="5" t="s">
        <v>26</v>
      </c>
      <c r="G12" s="5">
        <f>SUM(E11:E13)</f>
        <v>188</v>
      </c>
      <c r="H12" s="7">
        <f>IFERROR(E11/(E11+E13),0)</f>
        <v>0.36702127659574468</v>
      </c>
      <c r="I12" s="7">
        <f>IFERROR((E11+E12)/G11,0)</f>
        <v>0.36702127659574468</v>
      </c>
      <c r="J12" s="7">
        <v>0.9</v>
      </c>
      <c r="K12" s="5" t="str">
        <f t="shared" si="1"/>
        <v>N</v>
      </c>
      <c r="L12" s="5" t="s">
        <v>32</v>
      </c>
      <c r="M12" s="5" t="str">
        <f>IF(K11="Y",(E11+E13) &amp; " of " &amp; G11,E11 &amp; " of " &amp; G11)</f>
        <v>69 of 188</v>
      </c>
      <c r="N12" s="6">
        <v>45199</v>
      </c>
      <c r="O12" s="7">
        <f t="shared" si="0"/>
        <v>0</v>
      </c>
    </row>
    <row r="13" spans="1:17" x14ac:dyDescent="0.25">
      <c r="A13" s="5">
        <v>2022</v>
      </c>
      <c r="B13" s="5" t="s">
        <v>16</v>
      </c>
      <c r="C13" s="5" t="s">
        <v>25</v>
      </c>
      <c r="D13" s="5" t="s">
        <v>23</v>
      </c>
      <c r="E13" s="5">
        <v>119</v>
      </c>
      <c r="F13" s="5" t="s">
        <v>26</v>
      </c>
      <c r="G13" s="5">
        <f>SUM(E11:E13)</f>
        <v>188</v>
      </c>
      <c r="H13" s="7">
        <f>IFERROR(E11/(E11+E13),0)</f>
        <v>0.36702127659574468</v>
      </c>
      <c r="I13" s="7">
        <f>IFERROR((E11+E12)/G11,0)</f>
        <v>0.36702127659574468</v>
      </c>
      <c r="J13" s="7">
        <v>0.9</v>
      </c>
      <c r="K13" s="5" t="str">
        <f t="shared" si="1"/>
        <v>N</v>
      </c>
      <c r="L13" s="5" t="s">
        <v>32</v>
      </c>
      <c r="M13" s="5" t="str">
        <f>IF(K11="Y",(E11+E13) &amp; " of " &amp; G11,E11 &amp; " of " &amp; G11)</f>
        <v>69 of 188</v>
      </c>
      <c r="N13" s="6">
        <v>45199</v>
      </c>
      <c r="O13" s="7">
        <f t="shared" si="0"/>
        <v>0.63297872340425532</v>
      </c>
    </row>
    <row r="14" spans="1:17" x14ac:dyDescent="0.25">
      <c r="A14" s="5">
        <v>2022</v>
      </c>
      <c r="B14" s="5" t="s">
        <v>16</v>
      </c>
      <c r="C14" s="5" t="s">
        <v>27</v>
      </c>
      <c r="D14" s="5" t="s">
        <v>18</v>
      </c>
      <c r="E14" s="5">
        <v>199</v>
      </c>
      <c r="F14" s="5" t="s">
        <v>28</v>
      </c>
      <c r="G14" s="5">
        <f>SUM(E14:E16)</f>
        <v>206</v>
      </c>
      <c r="H14" s="7">
        <f>IFERROR(E14/(E14+E16),0)</f>
        <v>0.96601941747572817</v>
      </c>
      <c r="I14" s="7">
        <f>IFERROR((E14+E15)/G14,0)</f>
        <v>0.96601941747572817</v>
      </c>
      <c r="J14" s="7">
        <v>0.9</v>
      </c>
      <c r="K14" s="5" t="str">
        <f t="shared" si="1"/>
        <v>N</v>
      </c>
      <c r="L14" s="5" t="s">
        <v>21</v>
      </c>
      <c r="M14" s="5" t="str">
        <f>IF(K14="Y",(E14+E16) &amp; " of " &amp; G14,E14 &amp; " of " &amp; G14)</f>
        <v>199 of 206</v>
      </c>
      <c r="N14" s="6">
        <v>45199</v>
      </c>
      <c r="O14" s="7">
        <f t="shared" si="0"/>
        <v>0.96601941747572817</v>
      </c>
    </row>
    <row r="15" spans="1:17" x14ac:dyDescent="0.25">
      <c r="A15" s="5">
        <v>2022</v>
      </c>
      <c r="B15" s="5" t="s">
        <v>16</v>
      </c>
      <c r="C15" s="5" t="s">
        <v>27</v>
      </c>
      <c r="D15" s="5" t="s">
        <v>22</v>
      </c>
      <c r="E15" s="5">
        <v>0</v>
      </c>
      <c r="F15" s="5" t="s">
        <v>28</v>
      </c>
      <c r="G15" s="5">
        <f>SUM(E14:E16)</f>
        <v>206</v>
      </c>
      <c r="H15" s="7">
        <f>IFERROR(E14/(E14+E16),0)</f>
        <v>0.96601941747572817</v>
      </c>
      <c r="I15" s="7">
        <f>IFERROR((E14+E15)/G14,0)</f>
        <v>0.96601941747572817</v>
      </c>
      <c r="J15" s="7">
        <v>0.9</v>
      </c>
      <c r="K15" s="5" t="str">
        <f t="shared" si="1"/>
        <v>N</v>
      </c>
      <c r="L15" s="5" t="s">
        <v>21</v>
      </c>
      <c r="M15" s="5" t="str">
        <f>IF(K14="Y",(E14+E16) &amp; " of " &amp; G14,E14 &amp; " of " &amp; G14)</f>
        <v>199 of 206</v>
      </c>
      <c r="N15" s="6">
        <v>45199</v>
      </c>
      <c r="O15" s="7">
        <f t="shared" si="0"/>
        <v>0</v>
      </c>
    </row>
    <row r="16" spans="1:17" x14ac:dyDescent="0.25">
      <c r="A16" s="5">
        <v>2022</v>
      </c>
      <c r="B16" s="5" t="s">
        <v>16</v>
      </c>
      <c r="C16" s="5" t="s">
        <v>27</v>
      </c>
      <c r="D16" s="5" t="s">
        <v>23</v>
      </c>
      <c r="E16" s="5">
        <v>7</v>
      </c>
      <c r="F16" s="5" t="s">
        <v>28</v>
      </c>
      <c r="G16" s="5">
        <f>SUM(E14:E16)</f>
        <v>206</v>
      </c>
      <c r="H16" s="7">
        <f>IFERROR(E14/(E14+E16),0)</f>
        <v>0.96601941747572817</v>
      </c>
      <c r="I16" s="7">
        <f>IFERROR((E14+E15)/G14,0)</f>
        <v>0.96601941747572817</v>
      </c>
      <c r="J16" s="7">
        <v>0.9</v>
      </c>
      <c r="K16" s="5" t="str">
        <f t="shared" si="1"/>
        <v>N</v>
      </c>
      <c r="L16" s="5" t="s">
        <v>21</v>
      </c>
      <c r="M16" s="5" t="str">
        <f>IF(K14="Y",(E14+E16) &amp; " of " &amp; G14,E14 &amp; " of " &amp; G14)</f>
        <v>199 of 206</v>
      </c>
      <c r="N16" s="6">
        <v>45199</v>
      </c>
      <c r="O16" s="7">
        <f t="shared" si="0"/>
        <v>3.3980582524271843E-2</v>
      </c>
    </row>
    <row r="17" spans="1:17" x14ac:dyDescent="0.25">
      <c r="A17" s="5">
        <v>2022</v>
      </c>
      <c r="B17" s="5" t="s">
        <v>16</v>
      </c>
      <c r="C17" s="5" t="s">
        <v>29</v>
      </c>
      <c r="D17" s="5" t="s">
        <v>18</v>
      </c>
      <c r="E17" s="5">
        <v>159</v>
      </c>
      <c r="F17" s="5" t="s">
        <v>30</v>
      </c>
      <c r="G17" s="5">
        <f>SUM(E17:E19)</f>
        <v>167</v>
      </c>
      <c r="H17" s="7">
        <f>IFERROR(E17/(E17+E19),0)</f>
        <v>0.95209580838323349</v>
      </c>
      <c r="I17" s="7">
        <f>IFERROR((E17+E18)/G17,0)</f>
        <v>0.95209580838323349</v>
      </c>
      <c r="J17" s="7">
        <v>0.9</v>
      </c>
      <c r="K17" s="5" t="s">
        <v>20</v>
      </c>
      <c r="L17" s="5" t="s">
        <v>21</v>
      </c>
      <c r="M17" s="5" t="str">
        <f>IF(K17="Y",(E17+E19) &amp; " of " &amp; G17,E17 &amp; " of " &amp; G17)</f>
        <v>159 of 167</v>
      </c>
      <c r="N17" s="6">
        <v>45199</v>
      </c>
      <c r="O17" s="7">
        <f t="shared" si="0"/>
        <v>0.95209580838323349</v>
      </c>
    </row>
    <row r="18" spans="1:17" x14ac:dyDescent="0.25">
      <c r="A18" s="5">
        <v>2022</v>
      </c>
      <c r="B18" s="5" t="s">
        <v>16</v>
      </c>
      <c r="C18" s="5" t="s">
        <v>29</v>
      </c>
      <c r="D18" s="5" t="s">
        <v>22</v>
      </c>
      <c r="E18" s="5">
        <v>0</v>
      </c>
      <c r="F18" s="5" t="s">
        <v>30</v>
      </c>
      <c r="G18" s="5">
        <f>SUM(E17:E19)</f>
        <v>167</v>
      </c>
      <c r="H18" s="7">
        <f>IFERROR(E17/(E17+E19),0)</f>
        <v>0.95209580838323349</v>
      </c>
      <c r="I18" s="7">
        <f>IFERROR((E17+E18)/G17,0)</f>
        <v>0.95209580838323349</v>
      </c>
      <c r="J18" s="7">
        <v>0.9</v>
      </c>
      <c r="K18" s="5" t="s">
        <v>20</v>
      </c>
      <c r="L18" s="5" t="s">
        <v>21</v>
      </c>
      <c r="M18" s="5" t="str">
        <f>IF(K17="Y",(E17+E19) &amp; " of " &amp; G17,E17 &amp; " of " &amp; G17)</f>
        <v>159 of 167</v>
      </c>
      <c r="N18" s="6">
        <v>45199</v>
      </c>
      <c r="O18" s="7">
        <f t="shared" si="0"/>
        <v>0</v>
      </c>
    </row>
    <row r="19" spans="1:17" x14ac:dyDescent="0.25">
      <c r="A19" s="5">
        <v>2022</v>
      </c>
      <c r="B19" s="5" t="s">
        <v>16</v>
      </c>
      <c r="C19" s="5" t="s">
        <v>29</v>
      </c>
      <c r="D19" s="5" t="s">
        <v>23</v>
      </c>
      <c r="E19" s="5">
        <v>8</v>
      </c>
      <c r="F19" s="5" t="s">
        <v>30</v>
      </c>
      <c r="G19" s="5">
        <f>SUM(E17:E19)</f>
        <v>167</v>
      </c>
      <c r="H19" s="7">
        <f>IFERROR(E17/(E17+E19),0)</f>
        <v>0.95209580838323349</v>
      </c>
      <c r="I19" s="7">
        <f>IFERROR((E17+E18)/G17,0)</f>
        <v>0.95209580838323349</v>
      </c>
      <c r="J19" s="7">
        <v>0.9</v>
      </c>
      <c r="K19" s="5" t="s">
        <v>20</v>
      </c>
      <c r="L19" s="5" t="s">
        <v>21</v>
      </c>
      <c r="M19" s="5" t="str">
        <f>IF(K17="Y",(E17+E19) &amp; " of " &amp; G17,E17 &amp; " of " &amp; G17)</f>
        <v>159 of 167</v>
      </c>
      <c r="N19" s="6">
        <v>45199</v>
      </c>
      <c r="O19" s="7">
        <f t="shared" si="0"/>
        <v>4.790419161676647E-2</v>
      </c>
    </row>
    <row r="20" spans="1:17" x14ac:dyDescent="0.25">
      <c r="A20" s="5">
        <v>2023</v>
      </c>
      <c r="B20" s="5" t="s">
        <v>16</v>
      </c>
      <c r="C20" s="5" t="s">
        <v>39</v>
      </c>
      <c r="D20" s="5" t="s">
        <v>18</v>
      </c>
      <c r="E20" s="5">
        <v>14</v>
      </c>
      <c r="F20" s="5" t="s">
        <v>31</v>
      </c>
      <c r="G20" s="5">
        <f>SUM(E20:E22)</f>
        <v>63</v>
      </c>
      <c r="H20" s="7">
        <f>IFERROR(E20/(E20+E22),0)</f>
        <v>0.26415094339622641</v>
      </c>
      <c r="I20" s="7">
        <f>IFERROR((E20+E21)/G20,0)</f>
        <v>0.38095238095238093</v>
      </c>
      <c r="J20" s="7">
        <v>0.9</v>
      </c>
      <c r="K20" s="5" t="str">
        <f>IF(B20&gt;2022,"Y","N")</f>
        <v>Y</v>
      </c>
      <c r="L20" s="5" t="s">
        <v>34</v>
      </c>
      <c r="M20" s="5" t="str">
        <f>IF(K20="Y",(E20+E22) &amp; " of " &amp; G20,E20 &amp; " of " &amp; G20)</f>
        <v>53 of 63</v>
      </c>
      <c r="N20" s="6">
        <v>45199</v>
      </c>
      <c r="O20" s="7">
        <f t="shared" si="0"/>
        <v>0.22222222222222221</v>
      </c>
      <c r="P20" s="8" t="s">
        <v>37</v>
      </c>
      <c r="Q20" s="8" t="s">
        <v>37</v>
      </c>
    </row>
    <row r="21" spans="1:17" x14ac:dyDescent="0.25">
      <c r="A21" s="5">
        <v>2023</v>
      </c>
      <c r="B21" s="5" t="s">
        <v>16</v>
      </c>
      <c r="C21" s="5" t="s">
        <v>39</v>
      </c>
      <c r="D21" s="5" t="s">
        <v>22</v>
      </c>
      <c r="E21" s="5">
        <v>10</v>
      </c>
      <c r="F21" s="5" t="s">
        <v>31</v>
      </c>
      <c r="G21" s="5">
        <f>SUM(E20:E22)</f>
        <v>63</v>
      </c>
      <c r="H21" s="7">
        <f>IFERROR(E20/(E20+E22),0)</f>
        <v>0.26415094339622641</v>
      </c>
      <c r="I21" s="7">
        <f>IFERROR((E20+E21)/G20,0)</f>
        <v>0.38095238095238093</v>
      </c>
      <c r="J21" s="7">
        <v>0.9</v>
      </c>
      <c r="K21" s="5" t="str">
        <f>IF(B21&gt;2022,"Y","N")</f>
        <v>Y</v>
      </c>
      <c r="L21" s="5" t="s">
        <v>34</v>
      </c>
      <c r="M21" s="5" t="str">
        <f>IF(K20="Y",(E20+E22) &amp; " of " &amp; G20,E20 &amp; " of " &amp; G20)</f>
        <v>53 of 63</v>
      </c>
      <c r="N21" s="6">
        <v>45199</v>
      </c>
      <c r="O21" s="7">
        <f t="shared" si="0"/>
        <v>0.15873015873015872</v>
      </c>
      <c r="P21" s="8" t="s">
        <v>37</v>
      </c>
      <c r="Q21" s="8" t="s">
        <v>37</v>
      </c>
    </row>
    <row r="22" spans="1:17" x14ac:dyDescent="0.25">
      <c r="A22" s="5">
        <v>2023</v>
      </c>
      <c r="B22" s="5" t="s">
        <v>16</v>
      </c>
      <c r="C22" s="5" t="s">
        <v>39</v>
      </c>
      <c r="D22" s="5" t="s">
        <v>23</v>
      </c>
      <c r="E22" s="5">
        <v>39</v>
      </c>
      <c r="F22" s="5" t="s">
        <v>31</v>
      </c>
      <c r="G22" s="5">
        <f>SUM(E20:E22)</f>
        <v>63</v>
      </c>
      <c r="H22" s="7">
        <f>IFERROR(E20/(E20+E22),0)</f>
        <v>0.26415094339622641</v>
      </c>
      <c r="I22" s="7">
        <f>IFERROR((E20+E21)/G20,0)</f>
        <v>0.38095238095238093</v>
      </c>
      <c r="J22" s="7">
        <v>0.9</v>
      </c>
      <c r="K22" s="5" t="str">
        <f>IF(B22&gt;2022,"Y","N")</f>
        <v>Y</v>
      </c>
      <c r="L22" s="5" t="s">
        <v>34</v>
      </c>
      <c r="M22" s="5" t="str">
        <f>IF(K20="Y",(E20+E22) &amp; " of " &amp; G20,E20 &amp; " of " &amp; G20)</f>
        <v>53 of 63</v>
      </c>
      <c r="N22" s="6">
        <v>45199</v>
      </c>
      <c r="O22" s="7">
        <f t="shared" si="0"/>
        <v>0.61904761904761907</v>
      </c>
      <c r="P22" s="8" t="s">
        <v>37</v>
      </c>
      <c r="Q22" s="8" t="s">
        <v>37</v>
      </c>
    </row>
    <row r="23" spans="1:17" x14ac:dyDescent="0.25">
      <c r="A23" s="5">
        <v>2023</v>
      </c>
      <c r="B23" s="5" t="s">
        <v>16</v>
      </c>
      <c r="C23" s="5" t="s">
        <v>17</v>
      </c>
      <c r="D23" s="5" t="s">
        <v>18</v>
      </c>
      <c r="E23" s="5">
        <v>12</v>
      </c>
      <c r="F23" s="5" t="s">
        <v>19</v>
      </c>
      <c r="G23" s="5">
        <f>SUM(E23:E25)</f>
        <v>15</v>
      </c>
      <c r="H23" s="7">
        <f>IFERROR(E23/(E23+E25),0)</f>
        <v>0.92307692307692313</v>
      </c>
      <c r="I23" s="7">
        <f>IFERROR((E23+E24)/G23,0)</f>
        <v>0.93333333333333335</v>
      </c>
      <c r="J23" s="7">
        <v>0.9</v>
      </c>
      <c r="K23" s="5" t="str">
        <f>IF(B23&gt;2020,"Y","N")</f>
        <v>Y</v>
      </c>
      <c r="L23" s="5" t="s">
        <v>35</v>
      </c>
      <c r="M23" s="5" t="str">
        <f>IF(K23="Y",(E23+E25) &amp; " of " &amp; G23,E23 &amp; " of " &amp; G23)</f>
        <v>13 of 15</v>
      </c>
      <c r="N23" s="6">
        <v>45199</v>
      </c>
      <c r="O23" s="7">
        <f t="shared" si="0"/>
        <v>0.8</v>
      </c>
      <c r="P23" s="5">
        <v>22</v>
      </c>
      <c r="Q23" s="9">
        <v>-0.32</v>
      </c>
    </row>
    <row r="24" spans="1:17" x14ac:dyDescent="0.25">
      <c r="A24" s="5">
        <v>2023</v>
      </c>
      <c r="B24" s="5" t="s">
        <v>16</v>
      </c>
      <c r="C24" s="5" t="s">
        <v>17</v>
      </c>
      <c r="D24" s="5" t="s">
        <v>22</v>
      </c>
      <c r="E24" s="5">
        <v>2</v>
      </c>
      <c r="F24" s="5" t="s">
        <v>19</v>
      </c>
      <c r="G24" s="5">
        <f>SUM(E23:E25)</f>
        <v>15</v>
      </c>
      <c r="H24" s="7">
        <f>IFERROR(E23/(E23+E25),0)</f>
        <v>0.92307692307692313</v>
      </c>
      <c r="I24" s="7">
        <f>IFERROR((E23+E24)/G23,0)</f>
        <v>0.93333333333333335</v>
      </c>
      <c r="J24" s="7">
        <v>0.9</v>
      </c>
      <c r="K24" s="5" t="str">
        <f>IF(B24&gt;2020,"Y","N")</f>
        <v>Y</v>
      </c>
      <c r="L24" s="5" t="s">
        <v>35</v>
      </c>
      <c r="M24" s="5" t="str">
        <f>IF(K23="Y",(E23+E25) &amp; " of " &amp; G23,E23 &amp; " of " &amp; G23)</f>
        <v>13 of 15</v>
      </c>
      <c r="N24" s="6">
        <v>45199</v>
      </c>
      <c r="O24" s="7">
        <f t="shared" si="0"/>
        <v>0.13333333333333333</v>
      </c>
      <c r="P24" s="5">
        <v>22</v>
      </c>
      <c r="Q24" s="9">
        <v>-0.32</v>
      </c>
    </row>
    <row r="25" spans="1:17" x14ac:dyDescent="0.25">
      <c r="A25" s="5">
        <v>2023</v>
      </c>
      <c r="B25" s="5" t="s">
        <v>16</v>
      </c>
      <c r="C25" s="5" t="s">
        <v>17</v>
      </c>
      <c r="D25" s="5" t="s">
        <v>23</v>
      </c>
      <c r="E25" s="5">
        <v>1</v>
      </c>
      <c r="F25" s="5" t="s">
        <v>19</v>
      </c>
      <c r="G25" s="5">
        <f>SUM(E23:E25)</f>
        <v>15</v>
      </c>
      <c r="H25" s="7">
        <f>IFERROR(E23/(E23+E25),0)</f>
        <v>0.92307692307692313</v>
      </c>
      <c r="I25" s="7">
        <f>IFERROR((E23+E24)/G23,0)</f>
        <v>0.93333333333333335</v>
      </c>
      <c r="J25" s="7">
        <v>0.9</v>
      </c>
      <c r="K25" s="5" t="str">
        <f>IF(B25&gt;2020,"Y","N")</f>
        <v>Y</v>
      </c>
      <c r="L25" s="5" t="s">
        <v>35</v>
      </c>
      <c r="M25" s="5" t="str">
        <f>IF(K23="Y",(E23+E25) &amp; " of " &amp; G23,E23 &amp; " of " &amp; G23)</f>
        <v>13 of 15</v>
      </c>
      <c r="N25" s="6">
        <v>45199</v>
      </c>
      <c r="O25" s="7">
        <f t="shared" si="0"/>
        <v>6.6666666666666666E-2</v>
      </c>
      <c r="P25" s="5">
        <v>22</v>
      </c>
      <c r="Q25" s="9">
        <v>-0.32</v>
      </c>
    </row>
    <row r="26" spans="1:17" x14ac:dyDescent="0.25">
      <c r="A26" s="5">
        <v>2023</v>
      </c>
      <c r="B26" s="5" t="s">
        <v>16</v>
      </c>
      <c r="C26" s="5" t="s">
        <v>25</v>
      </c>
      <c r="D26" s="5" t="s">
        <v>18</v>
      </c>
      <c r="E26" s="5">
        <v>80</v>
      </c>
      <c r="F26" s="5" t="s">
        <v>26</v>
      </c>
      <c r="G26" s="5">
        <f>SUM(E26:E28)</f>
        <v>150</v>
      </c>
      <c r="H26" s="7">
        <f>IFERROR(E26/(E26+E28),0)</f>
        <v>0.94117647058823528</v>
      </c>
      <c r="I26" s="7">
        <f>IFERROR((E26+E27)/G26,0)</f>
        <v>0.96666666666666667</v>
      </c>
      <c r="J26" s="7">
        <v>0.9</v>
      </c>
      <c r="K26" s="5" t="str">
        <f t="shared" ref="K26:K34" si="2">IF(B26&gt;2022,"Y","N")</f>
        <v>Y</v>
      </c>
      <c r="L26" s="5" t="s">
        <v>35</v>
      </c>
      <c r="M26" s="5" t="str">
        <f>IF(K26="Y",(E26+E28) &amp; " of " &amp; G26,E26 &amp; " of " &amp; G26)</f>
        <v>85 of 150</v>
      </c>
      <c r="N26" s="6">
        <v>45199</v>
      </c>
      <c r="O26" s="7">
        <f t="shared" si="0"/>
        <v>0.53333333333333333</v>
      </c>
      <c r="P26" s="5">
        <v>199</v>
      </c>
      <c r="Q26" s="9">
        <v>-0.25</v>
      </c>
    </row>
    <row r="27" spans="1:17" x14ac:dyDescent="0.25">
      <c r="A27" s="5">
        <v>2023</v>
      </c>
      <c r="B27" s="5" t="s">
        <v>16</v>
      </c>
      <c r="C27" s="5" t="s">
        <v>25</v>
      </c>
      <c r="D27" s="5" t="s">
        <v>22</v>
      </c>
      <c r="E27" s="5">
        <v>65</v>
      </c>
      <c r="F27" s="5" t="s">
        <v>26</v>
      </c>
      <c r="G27" s="5">
        <f>SUM(E26:E28)</f>
        <v>150</v>
      </c>
      <c r="H27" s="7">
        <f>IFERROR(E26/(E26+E28),0)</f>
        <v>0.94117647058823528</v>
      </c>
      <c r="I27" s="7">
        <f>IFERROR((E26+E27)/G26,0)</f>
        <v>0.96666666666666667</v>
      </c>
      <c r="J27" s="7">
        <v>0.9</v>
      </c>
      <c r="K27" s="5" t="str">
        <f t="shared" si="2"/>
        <v>Y</v>
      </c>
      <c r="L27" s="5" t="s">
        <v>35</v>
      </c>
      <c r="M27" s="5" t="str">
        <f>IF(K26="Y",(E26+E28) &amp; " of " &amp; G26,E26 &amp; " of " &amp; G26)</f>
        <v>85 of 150</v>
      </c>
      <c r="N27" s="6">
        <v>45199</v>
      </c>
      <c r="O27" s="7">
        <f t="shared" si="0"/>
        <v>0.43333333333333335</v>
      </c>
      <c r="P27" s="5">
        <v>199</v>
      </c>
      <c r="Q27" s="9">
        <v>-0.25</v>
      </c>
    </row>
    <row r="28" spans="1:17" x14ac:dyDescent="0.25">
      <c r="A28" s="5">
        <v>2023</v>
      </c>
      <c r="B28" s="5" t="s">
        <v>16</v>
      </c>
      <c r="C28" s="5" t="s">
        <v>25</v>
      </c>
      <c r="D28" s="5" t="s">
        <v>23</v>
      </c>
      <c r="E28" s="5">
        <v>5</v>
      </c>
      <c r="F28" s="5" t="s">
        <v>26</v>
      </c>
      <c r="G28" s="5">
        <f>SUM(E26:E28)</f>
        <v>150</v>
      </c>
      <c r="H28" s="7">
        <f>IFERROR(E26/(E26+E28),0)</f>
        <v>0.94117647058823528</v>
      </c>
      <c r="I28" s="7">
        <f>IFERROR((E26+E27)/G26,0)</f>
        <v>0.96666666666666667</v>
      </c>
      <c r="J28" s="7">
        <v>0.9</v>
      </c>
      <c r="K28" s="5" t="str">
        <f t="shared" si="2"/>
        <v>Y</v>
      </c>
      <c r="L28" s="5" t="s">
        <v>35</v>
      </c>
      <c r="M28" s="5" t="str">
        <f>IF(K26="Y",(E26+E28) &amp; " of " &amp; G26,E26 &amp; " of " &amp; G26)</f>
        <v>85 of 150</v>
      </c>
      <c r="N28" s="6">
        <v>45199</v>
      </c>
      <c r="O28" s="7">
        <f t="shared" si="0"/>
        <v>3.3333333333333333E-2</v>
      </c>
      <c r="P28" s="5">
        <v>199</v>
      </c>
      <c r="Q28" s="9">
        <v>-0.25</v>
      </c>
    </row>
    <row r="29" spans="1:17" x14ac:dyDescent="0.25">
      <c r="A29" s="5">
        <v>2023</v>
      </c>
      <c r="B29" s="5" t="s">
        <v>16</v>
      </c>
      <c r="C29" s="5" t="s">
        <v>27</v>
      </c>
      <c r="D29" s="5" t="s">
        <v>18</v>
      </c>
      <c r="E29" s="5">
        <v>173</v>
      </c>
      <c r="F29" s="5" t="s">
        <v>28</v>
      </c>
      <c r="G29" s="5">
        <f>SUM(E29:E31)</f>
        <v>235</v>
      </c>
      <c r="H29" s="7">
        <f>IFERROR(E29/(E29+E31),0)</f>
        <v>0.93010752688172038</v>
      </c>
      <c r="I29" s="7">
        <f>IFERROR((E29+E30)/G29,0)</f>
        <v>0.94468085106382982</v>
      </c>
      <c r="J29" s="7">
        <v>0.9</v>
      </c>
      <c r="K29" s="5" t="str">
        <f t="shared" si="2"/>
        <v>Y</v>
      </c>
      <c r="L29" s="5" t="s">
        <v>35</v>
      </c>
      <c r="M29" s="5" t="str">
        <f>IF(K29="Y",(E29+E31) &amp; " of " &amp; G29,E29 &amp; " of " &amp; G29)</f>
        <v>186 of 235</v>
      </c>
      <c r="N29" s="6">
        <v>45199</v>
      </c>
      <c r="O29" s="7">
        <f t="shared" si="0"/>
        <v>0.7361702127659574</v>
      </c>
      <c r="P29" s="5">
        <v>228</v>
      </c>
      <c r="Q29" s="9">
        <v>0.03</v>
      </c>
    </row>
    <row r="30" spans="1:17" x14ac:dyDescent="0.25">
      <c r="A30" s="5">
        <v>2023</v>
      </c>
      <c r="B30" s="5" t="s">
        <v>16</v>
      </c>
      <c r="C30" s="5" t="s">
        <v>27</v>
      </c>
      <c r="D30" s="5" t="s">
        <v>22</v>
      </c>
      <c r="E30" s="5">
        <v>49</v>
      </c>
      <c r="F30" s="5" t="s">
        <v>28</v>
      </c>
      <c r="G30" s="5">
        <f>SUM(E29:E31)</f>
        <v>235</v>
      </c>
      <c r="H30" s="7">
        <f>IFERROR(E29/(E29+E31),0)</f>
        <v>0.93010752688172038</v>
      </c>
      <c r="I30" s="7">
        <f>IFERROR((E29+E30)/G29,0)</f>
        <v>0.94468085106382982</v>
      </c>
      <c r="J30" s="7">
        <v>0.9</v>
      </c>
      <c r="K30" s="5" t="str">
        <f t="shared" si="2"/>
        <v>Y</v>
      </c>
      <c r="L30" s="5" t="s">
        <v>35</v>
      </c>
      <c r="M30" s="5" t="str">
        <f>IF(K29="Y",(E29+E31) &amp; " of " &amp; G29,E29 &amp; " of " &amp; G29)</f>
        <v>186 of 235</v>
      </c>
      <c r="N30" s="6">
        <v>45199</v>
      </c>
      <c r="O30" s="7">
        <f t="shared" si="0"/>
        <v>0.20851063829787234</v>
      </c>
      <c r="P30" s="5">
        <v>228</v>
      </c>
      <c r="Q30" s="9">
        <v>0.03</v>
      </c>
    </row>
    <row r="31" spans="1:17" x14ac:dyDescent="0.25">
      <c r="A31" s="5">
        <v>2023</v>
      </c>
      <c r="B31" s="5" t="s">
        <v>16</v>
      </c>
      <c r="C31" s="5" t="s">
        <v>27</v>
      </c>
      <c r="D31" s="5" t="s">
        <v>23</v>
      </c>
      <c r="E31" s="5">
        <v>13</v>
      </c>
      <c r="F31" s="5" t="s">
        <v>28</v>
      </c>
      <c r="G31" s="5">
        <f>SUM(E29:E31)</f>
        <v>235</v>
      </c>
      <c r="H31" s="7">
        <f>IFERROR(E29/(E29+E31),0)</f>
        <v>0.93010752688172038</v>
      </c>
      <c r="I31" s="7">
        <f>IFERROR((E29+E30)/G29,0)</f>
        <v>0.94468085106382982</v>
      </c>
      <c r="J31" s="7">
        <v>0.9</v>
      </c>
      <c r="K31" s="5" t="str">
        <f t="shared" si="2"/>
        <v>Y</v>
      </c>
      <c r="L31" s="5" t="s">
        <v>35</v>
      </c>
      <c r="M31" s="5" t="str">
        <f>IF(K29="Y",(E29+E31) &amp; " of " &amp; G29,E29 &amp; " of " &amp; G29)</f>
        <v>186 of 235</v>
      </c>
      <c r="N31" s="6">
        <v>45199</v>
      </c>
      <c r="O31" s="7">
        <f t="shared" si="0"/>
        <v>5.5319148936170209E-2</v>
      </c>
      <c r="P31" s="5">
        <v>228</v>
      </c>
      <c r="Q31" s="9">
        <v>0.03</v>
      </c>
    </row>
    <row r="32" spans="1:17" x14ac:dyDescent="0.25">
      <c r="A32" s="5">
        <v>2023</v>
      </c>
      <c r="B32" s="5" t="s">
        <v>16</v>
      </c>
      <c r="C32" s="5" t="s">
        <v>24</v>
      </c>
      <c r="D32" s="5" t="s">
        <v>18</v>
      </c>
      <c r="E32" s="5">
        <v>232</v>
      </c>
      <c r="F32" s="5" t="s">
        <v>19</v>
      </c>
      <c r="G32" s="5">
        <f>SUM(E32:E34)</f>
        <v>278</v>
      </c>
      <c r="H32" s="7">
        <f>IFERROR(E32/(E32+E34),0)</f>
        <v>0.88888888888888884</v>
      </c>
      <c r="I32" s="7">
        <f>IFERROR((E32+E33)/G32,0)</f>
        <v>0.89568345323741005</v>
      </c>
      <c r="J32" s="7">
        <v>0.9</v>
      </c>
      <c r="K32" s="5" t="str">
        <f t="shared" si="2"/>
        <v>Y</v>
      </c>
      <c r="L32" s="5" t="s">
        <v>36</v>
      </c>
      <c r="M32" s="5" t="str">
        <f>IF(K32="Y",(E32+E34) &amp; " of " &amp; G32,E32 &amp; " of " &amp; G32)</f>
        <v>261 of 278</v>
      </c>
      <c r="N32" s="6">
        <v>45199</v>
      </c>
      <c r="O32" s="7">
        <f t="shared" si="0"/>
        <v>0.83453237410071945</v>
      </c>
      <c r="P32" s="5">
        <v>255</v>
      </c>
      <c r="Q32" s="9">
        <v>0.09</v>
      </c>
    </row>
    <row r="33" spans="1:17" x14ac:dyDescent="0.25">
      <c r="A33" s="5">
        <v>2023</v>
      </c>
      <c r="B33" s="5" t="s">
        <v>16</v>
      </c>
      <c r="C33" s="5" t="s">
        <v>24</v>
      </c>
      <c r="D33" s="5" t="s">
        <v>22</v>
      </c>
      <c r="E33" s="5">
        <v>17</v>
      </c>
      <c r="F33" s="5" t="s">
        <v>19</v>
      </c>
      <c r="G33" s="5">
        <f>SUM(E32:E34)</f>
        <v>278</v>
      </c>
      <c r="H33" s="7">
        <f>IFERROR(E32/(E32+E34),0)</f>
        <v>0.88888888888888884</v>
      </c>
      <c r="I33" s="7">
        <f>IFERROR((E32+E33)/G32,0)</f>
        <v>0.89568345323741005</v>
      </c>
      <c r="J33" s="7">
        <v>0.9</v>
      </c>
      <c r="K33" s="5" t="str">
        <f t="shared" si="2"/>
        <v>Y</v>
      </c>
      <c r="L33" s="5" t="s">
        <v>36</v>
      </c>
      <c r="M33" s="5" t="str">
        <f>IF(K32="Y",(E32+E34) &amp; " of " &amp; G32,E32 &amp; " of " &amp; G32)</f>
        <v>261 of 278</v>
      </c>
      <c r="N33" s="6">
        <v>45199</v>
      </c>
      <c r="O33" s="7">
        <f t="shared" si="0"/>
        <v>6.1151079136690649E-2</v>
      </c>
      <c r="P33" s="5">
        <v>255</v>
      </c>
      <c r="Q33" s="9">
        <v>0.09</v>
      </c>
    </row>
    <row r="34" spans="1:17" x14ac:dyDescent="0.25">
      <c r="A34" s="5">
        <v>2023</v>
      </c>
      <c r="B34" s="5" t="s">
        <v>16</v>
      </c>
      <c r="C34" s="5" t="s">
        <v>24</v>
      </c>
      <c r="D34" s="5" t="s">
        <v>23</v>
      </c>
      <c r="E34" s="5">
        <v>29</v>
      </c>
      <c r="F34" s="5" t="s">
        <v>19</v>
      </c>
      <c r="G34" s="5">
        <f>SUM(E32:E34)</f>
        <v>278</v>
      </c>
      <c r="H34" s="7">
        <f>IFERROR(E32/(E32+E34),0)</f>
        <v>0.88888888888888884</v>
      </c>
      <c r="I34" s="7">
        <f>IFERROR((E32+E33)/G32,0)</f>
        <v>0.89568345323741005</v>
      </c>
      <c r="J34" s="7">
        <v>0.9</v>
      </c>
      <c r="K34" s="5" t="str">
        <f t="shared" si="2"/>
        <v>Y</v>
      </c>
      <c r="L34" s="5" t="s">
        <v>36</v>
      </c>
      <c r="M34" s="5" t="str">
        <f>IF(K32="Y",(E32+E34) &amp; " of " &amp; G32,E32 &amp; " of " &amp; G32)</f>
        <v>261 of 278</v>
      </c>
      <c r="N34" s="6">
        <v>45199</v>
      </c>
      <c r="O34" s="7">
        <f t="shared" si="0"/>
        <v>0.10431654676258993</v>
      </c>
      <c r="P34" s="5">
        <v>255</v>
      </c>
      <c r="Q34" s="9">
        <v>0.09</v>
      </c>
    </row>
    <row r="35" spans="1:17" x14ac:dyDescent="0.25">
      <c r="A35" s="5">
        <v>2023</v>
      </c>
      <c r="B35" s="5" t="s">
        <v>16</v>
      </c>
      <c r="C35" s="5" t="s">
        <v>29</v>
      </c>
      <c r="D35" s="5" t="s">
        <v>18</v>
      </c>
      <c r="E35" s="5">
        <v>121</v>
      </c>
      <c r="F35" s="5" t="s">
        <v>30</v>
      </c>
      <c r="G35" s="5">
        <f>SUM(E35:E37)</f>
        <v>138</v>
      </c>
      <c r="H35" s="7">
        <f>IFERROR(E35/(E35+E37),0)</f>
        <v>0.952755905511811</v>
      </c>
      <c r="I35" s="7">
        <f>IFERROR((E35+E36)/G35,0)</f>
        <v>0.95652173913043481</v>
      </c>
      <c r="J35" s="7">
        <v>0.9</v>
      </c>
      <c r="K35" s="5" t="s">
        <v>33</v>
      </c>
      <c r="L35" s="5" t="s">
        <v>35</v>
      </c>
      <c r="M35" s="5" t="str">
        <f>IF(K35="Y",(E35+E37) &amp; " of " &amp; G35,E35 &amp; " of " &amp; G35)</f>
        <v>127 of 138</v>
      </c>
      <c r="N35" s="6">
        <v>45199</v>
      </c>
      <c r="O35" s="7">
        <f t="shared" si="0"/>
        <v>0.87681159420289856</v>
      </c>
      <c r="P35" s="5">
        <v>157</v>
      </c>
      <c r="Q35" s="9">
        <v>-0.12</v>
      </c>
    </row>
    <row r="36" spans="1:17" x14ac:dyDescent="0.25">
      <c r="A36" s="5">
        <v>2023</v>
      </c>
      <c r="B36" s="5" t="s">
        <v>16</v>
      </c>
      <c r="C36" s="5" t="s">
        <v>29</v>
      </c>
      <c r="D36" s="5" t="s">
        <v>22</v>
      </c>
      <c r="E36" s="5">
        <v>11</v>
      </c>
      <c r="F36" s="5" t="s">
        <v>30</v>
      </c>
      <c r="G36" s="5">
        <f>SUM(E35:E37)</f>
        <v>138</v>
      </c>
      <c r="H36" s="7">
        <f>IFERROR(E35/(E35+E37),0)</f>
        <v>0.952755905511811</v>
      </c>
      <c r="I36" s="7">
        <f>IFERROR((E35+E36)/G35,0)</f>
        <v>0.95652173913043481</v>
      </c>
      <c r="J36" s="7">
        <v>0.9</v>
      </c>
      <c r="K36" s="5" t="s">
        <v>33</v>
      </c>
      <c r="L36" s="5" t="s">
        <v>35</v>
      </c>
      <c r="M36" s="5" t="str">
        <f>IF(K35="Y",(E35+E37) &amp; " of " &amp; G35,E35 &amp; " of " &amp; G35)</f>
        <v>127 of 138</v>
      </c>
      <c r="N36" s="6">
        <v>45199</v>
      </c>
      <c r="O36" s="7">
        <f t="shared" si="0"/>
        <v>7.9710144927536225E-2</v>
      </c>
      <c r="P36" s="5">
        <v>157</v>
      </c>
      <c r="Q36" s="9">
        <v>-0.12</v>
      </c>
    </row>
    <row r="37" spans="1:17" x14ac:dyDescent="0.25">
      <c r="A37" s="5">
        <v>2023</v>
      </c>
      <c r="B37" s="5" t="s">
        <v>16</v>
      </c>
      <c r="C37" s="5" t="s">
        <v>29</v>
      </c>
      <c r="D37" s="5" t="s">
        <v>23</v>
      </c>
      <c r="E37" s="5">
        <v>6</v>
      </c>
      <c r="F37" s="5" t="s">
        <v>30</v>
      </c>
      <c r="G37" s="5">
        <f>SUM(E35:E37)</f>
        <v>138</v>
      </c>
      <c r="H37" s="7">
        <f>IFERROR(E35/(E35+E37),0)</f>
        <v>0.952755905511811</v>
      </c>
      <c r="I37" s="7">
        <f>IFERROR((E35+E36)/G35,0)</f>
        <v>0.95652173913043481</v>
      </c>
      <c r="J37" s="7">
        <v>0.9</v>
      </c>
      <c r="K37" s="5" t="s">
        <v>33</v>
      </c>
      <c r="L37" s="5" t="s">
        <v>35</v>
      </c>
      <c r="M37" s="5" t="str">
        <f>IF(K35="Y",(E35+E37) &amp; " of " &amp; G35,E35 &amp; " of " &amp; G35)</f>
        <v>127 of 138</v>
      </c>
      <c r="N37" s="6">
        <v>45199</v>
      </c>
      <c r="O37" s="7">
        <f t="shared" si="0"/>
        <v>4.3478260869565216E-2</v>
      </c>
      <c r="P37" s="5">
        <v>157</v>
      </c>
      <c r="Q37" s="9">
        <v>-0.12</v>
      </c>
    </row>
    <row r="38" spans="1:17" customFormat="1" x14ac:dyDescent="0.25">
      <c r="A38">
        <v>2023</v>
      </c>
      <c r="B38" t="s">
        <v>16</v>
      </c>
      <c r="C38" t="s">
        <v>40</v>
      </c>
      <c r="D38" t="s">
        <v>18</v>
      </c>
      <c r="E38" s="10">
        <v>5</v>
      </c>
      <c r="F38" t="s">
        <v>41</v>
      </c>
      <c r="G38">
        <f>SUM(E38:E40)</f>
        <v>5</v>
      </c>
      <c r="H38" s="11">
        <f>IFERROR(IF(OR(E38&gt;0,E40&gt;0),ROUND(E38/(E38+E40),2),""),0)</f>
        <v>1</v>
      </c>
      <c r="I38" s="11">
        <f>IFERROR(IF(G38&gt;0,(E38+E39)/(G38),""),0)</f>
        <v>1</v>
      </c>
      <c r="J38" s="12">
        <v>0.6</v>
      </c>
      <c r="K38" t="s">
        <v>33</v>
      </c>
      <c r="L38" s="10" t="s">
        <v>42</v>
      </c>
      <c r="M38" t="str">
        <f>IF(K38="Y",(E38+E40) &amp; " of " &amp; G38,E38 &amp; " of " &amp; G38)</f>
        <v>5 of 5</v>
      </c>
      <c r="N38" s="13">
        <v>45199</v>
      </c>
      <c r="O38" s="12">
        <f t="shared" si="0"/>
        <v>1</v>
      </c>
      <c r="P38" s="14" t="s">
        <v>37</v>
      </c>
      <c r="Q38" s="14" t="s">
        <v>37</v>
      </c>
    </row>
    <row r="39" spans="1:17" customFormat="1" x14ac:dyDescent="0.25">
      <c r="A39">
        <v>2023</v>
      </c>
      <c r="B39" t="s">
        <v>16</v>
      </c>
      <c r="C39" t="s">
        <v>40</v>
      </c>
      <c r="D39" t="s">
        <v>22</v>
      </c>
      <c r="E39" s="10">
        <v>0</v>
      </c>
      <c r="F39" t="s">
        <v>41</v>
      </c>
      <c r="G39">
        <f>SUM(E38:E40)</f>
        <v>5</v>
      </c>
      <c r="H39" s="11">
        <f>IFERROR(IF(OR(E38&gt;0,E40&gt;0),ROUND(E38/(E38+E40),2),""),0)</f>
        <v>1</v>
      </c>
      <c r="I39" s="11">
        <f>IFERROR(IF(G38&gt;0,(E38+E39)/(G38),""),0)</f>
        <v>1</v>
      </c>
      <c r="J39" s="12">
        <v>0.6</v>
      </c>
      <c r="K39" t="s">
        <v>33</v>
      </c>
      <c r="L39" s="10" t="s">
        <v>42</v>
      </c>
      <c r="M39" t="str">
        <f>IF(K38="Y",(E38+E40) &amp; " of " &amp; G38,E38 &amp; " of " &amp; G38)</f>
        <v>5 of 5</v>
      </c>
      <c r="N39" s="13">
        <v>45199</v>
      </c>
      <c r="O39" s="12">
        <f t="shared" si="0"/>
        <v>0</v>
      </c>
      <c r="P39" s="14" t="s">
        <v>37</v>
      </c>
      <c r="Q39" s="14" t="s">
        <v>37</v>
      </c>
    </row>
    <row r="40" spans="1:17" customFormat="1" x14ac:dyDescent="0.25">
      <c r="A40">
        <v>2023</v>
      </c>
      <c r="B40" t="s">
        <v>16</v>
      </c>
      <c r="C40" t="s">
        <v>40</v>
      </c>
      <c r="D40" t="s">
        <v>23</v>
      </c>
      <c r="E40" s="10">
        <v>0</v>
      </c>
      <c r="F40" t="s">
        <v>41</v>
      </c>
      <c r="G40">
        <f>SUM(E38:E40)</f>
        <v>5</v>
      </c>
      <c r="H40" s="11">
        <f>IFERROR(IF(OR(E38&gt;0,E40&gt;0),ROUND(E38/(E38+E40),2),""),0)</f>
        <v>1</v>
      </c>
      <c r="I40" s="11">
        <f>IFERROR(IF(G38&gt;0,(E38+E39)/(G38),""),0)</f>
        <v>1</v>
      </c>
      <c r="J40" s="12">
        <v>0.6</v>
      </c>
      <c r="K40" t="s">
        <v>33</v>
      </c>
      <c r="L40" s="10" t="s">
        <v>42</v>
      </c>
      <c r="M40" t="str">
        <f>IF(K38="Y",(E38+E40) &amp; " of " &amp; G38,E38 &amp; " of " &amp; G38)</f>
        <v>5 of 5</v>
      </c>
      <c r="N40" s="13">
        <v>45199</v>
      </c>
      <c r="O40" s="12">
        <f t="shared" si="0"/>
        <v>0</v>
      </c>
      <c r="P40" s="14" t="s">
        <v>37</v>
      </c>
      <c r="Q40" s="14" t="s">
        <v>37</v>
      </c>
    </row>
    <row r="41" spans="1:17" customFormat="1" x14ac:dyDescent="0.25">
      <c r="A41">
        <v>2023</v>
      </c>
      <c r="B41" t="s">
        <v>16</v>
      </c>
      <c r="C41" t="s">
        <v>43</v>
      </c>
      <c r="D41" t="s">
        <v>18</v>
      </c>
      <c r="E41" s="10">
        <v>0</v>
      </c>
      <c r="F41" t="s">
        <v>44</v>
      </c>
      <c r="G41">
        <f>SUM(E41:E43)</f>
        <v>0</v>
      </c>
      <c r="H41" s="10" t="str">
        <f>IFERROR(IF(OR(E41&gt;0,E43&gt;0),ROUND(E41/(E41+E43),2),""),0)</f>
        <v/>
      </c>
      <c r="I41" s="10"/>
      <c r="J41" s="12">
        <v>0.6</v>
      </c>
      <c r="K41" t="s">
        <v>33</v>
      </c>
      <c r="L41" s="10" t="s">
        <v>37</v>
      </c>
      <c r="M41" t="str">
        <f>IF(K41="Y",(E41+E43) &amp; " of " &amp; G41,E41 &amp; " of " &amp; G41)</f>
        <v>0 of 0</v>
      </c>
      <c r="N41" s="13">
        <v>45199</v>
      </c>
      <c r="O41" s="12">
        <f t="shared" si="0"/>
        <v>0</v>
      </c>
      <c r="P41" s="14" t="s">
        <v>37</v>
      </c>
      <c r="Q41" s="14" t="s">
        <v>37</v>
      </c>
    </row>
    <row r="42" spans="1:17" customFormat="1" x14ac:dyDescent="0.25">
      <c r="A42">
        <v>2023</v>
      </c>
      <c r="B42" t="s">
        <v>16</v>
      </c>
      <c r="C42" t="s">
        <v>43</v>
      </c>
      <c r="D42" t="s">
        <v>22</v>
      </c>
      <c r="E42" s="10">
        <v>0</v>
      </c>
      <c r="F42" t="s">
        <v>44</v>
      </c>
      <c r="G42">
        <f>SUM(E41:E43)</f>
        <v>0</v>
      </c>
      <c r="H42" s="10" t="str">
        <f>IFERROR(IF(OR(E41&gt;0,E43&gt;0),ROUND(E41/(E41+E43),2),""),0)</f>
        <v/>
      </c>
      <c r="I42" s="10"/>
      <c r="J42" s="12">
        <v>0.6</v>
      </c>
      <c r="K42" t="s">
        <v>33</v>
      </c>
      <c r="L42" s="10" t="s">
        <v>37</v>
      </c>
      <c r="M42" t="str">
        <f>IF(K41="Y",(E41+E43) &amp; " of " &amp; G41,E41 &amp; " of " &amp; G41)</f>
        <v>0 of 0</v>
      </c>
      <c r="N42" s="13">
        <v>45199</v>
      </c>
      <c r="O42" s="12">
        <f t="shared" si="0"/>
        <v>0</v>
      </c>
      <c r="P42" s="14" t="s">
        <v>37</v>
      </c>
      <c r="Q42" s="14" t="s">
        <v>37</v>
      </c>
    </row>
    <row r="43" spans="1:17" customFormat="1" x14ac:dyDescent="0.25">
      <c r="A43">
        <v>2023</v>
      </c>
      <c r="B43" t="s">
        <v>16</v>
      </c>
      <c r="C43" t="s">
        <v>43</v>
      </c>
      <c r="D43" t="s">
        <v>23</v>
      </c>
      <c r="E43" s="10">
        <v>0</v>
      </c>
      <c r="F43" t="s">
        <v>44</v>
      </c>
      <c r="G43">
        <f>SUM(E41:E43)</f>
        <v>0</v>
      </c>
      <c r="H43" s="10" t="str">
        <f>IFERROR(IF(OR(E41&gt;0,E43&gt;0),ROUND(E41/(E41+E43),2),""),0)</f>
        <v/>
      </c>
      <c r="I43" s="10"/>
      <c r="J43" s="12">
        <v>0.6</v>
      </c>
      <c r="K43" t="s">
        <v>33</v>
      </c>
      <c r="L43" s="10" t="s">
        <v>37</v>
      </c>
      <c r="M43" t="str">
        <f>IF(K41="Y",(E41+E43) &amp; " of " &amp; G41,E41 &amp; " of " &amp; G41)</f>
        <v>0 of 0</v>
      </c>
      <c r="N43" s="13">
        <v>45199</v>
      </c>
      <c r="O43" s="12">
        <f t="shared" si="0"/>
        <v>0</v>
      </c>
      <c r="P43" s="14" t="s">
        <v>37</v>
      </c>
      <c r="Q43" s="14" t="s">
        <v>37</v>
      </c>
    </row>
  </sheetData>
  <autoFilter ref="A1:Q43" xr:uid="{00000000-0001-0000-0000-000000000000}">
    <sortState xmlns:xlrd2="http://schemas.microsoft.com/office/spreadsheetml/2017/richdata2" ref="A2:Q37">
      <sortCondition ref="A1:A37"/>
    </sortState>
  </autoFilter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  <DateModified xmlns="a82c12e9-f0fe-44ba-8a31-bf8257c71c7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5" ma:contentTypeDescription="Create a new document." ma:contentTypeScope="" ma:versionID="0425a68601e899f2e35b535ed68a8a39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c8134114329627589423dcbeba2e958d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A91650-952E-41D8-AE35-31628E6B62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FAE0A-F804-4FDA-BD9E-76C455B5B9AD}">
  <ds:schemaRefs>
    <ds:schemaRef ds:uri="7467b07a-63e4-4526-818f-48c6a4d2dc7d"/>
    <ds:schemaRef ds:uri="http://purl.org/dc/elements/1.1/"/>
    <ds:schemaRef ds:uri="http://schemas.openxmlformats.org/package/2006/metadata/core-properties"/>
    <ds:schemaRef ds:uri="http://www.w3.org/XML/1998/namespace"/>
    <ds:schemaRef ds:uri="20867c8d-1cc9-4acd-a073-94634f6a764f"/>
    <ds:schemaRef ds:uri="http://schemas.microsoft.com/office/infopath/2007/PartnerControls"/>
    <ds:schemaRef ds:uri="http://purl.org/dc/terms/"/>
    <ds:schemaRef ds:uri="http://schemas.microsoft.com/office/2006/documentManagement/types"/>
    <ds:schemaRef ds:uri="a82c12e9-f0fe-44ba-8a31-bf8257c71c7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4D355C-3A4D-4CB9-8070-3E72846FA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c12e9-f0fe-44ba-8a31-bf8257c71c77"/>
    <ds:schemaRef ds:uri="7467b07a-63e4-4526-818f-48c6a4d2dc7d"/>
    <ds:schemaRef ds:uri="20867c8d-1cc9-4acd-a073-94634f6a7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PDUFA Proc. Not. &amp; Res. 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McReynolds, Kelly</dc:creator>
  <cp:lastModifiedBy>Navarro, Michelle</cp:lastModifiedBy>
  <dcterms:created xsi:type="dcterms:W3CDTF">2020-02-06T16:02:34Z</dcterms:created>
  <dcterms:modified xsi:type="dcterms:W3CDTF">2024-01-26T20:09:24Z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